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Perdizes\Prestações de Contas Mensais\"/>
    </mc:Choice>
  </mc:AlternateContent>
  <xr:revisionPtr revIDLastSave="0" documentId="13_ncr:1_{C91DDA78-EAC7-4C84-8D40-1DF782EE05E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ICESP-CGs OP 88700_701" sheetId="11" state="hidden" r:id="rId1"/>
    <sheet name="BALANÇO" sheetId="19" r:id="rId2"/>
    <sheet name="DRE" sheetId="20" r:id="rId3"/>
    <sheet name="HC- PERDIZES - DFC" sheetId="17" r:id="rId4"/>
    <sheet name="CONCILIAÇÃO" sheetId="18" r:id="rId5"/>
  </sheets>
  <externalReferences>
    <externalReference r:id="rId6"/>
    <externalReference r:id="rId7"/>
  </externalReferences>
  <definedNames>
    <definedName name="_xlnm._FilterDatabase" localSheetId="1" hidden="1">BALANÇO!$A$7:$A$28</definedName>
    <definedName name="_xlnm._FilterDatabase" localSheetId="2" hidden="1">DRE!$A$7:$A$15</definedName>
    <definedName name="A" localSheetId="3">#REF!</definedName>
    <definedName name="A" localSheetId="0">#REF!</definedName>
    <definedName name="A">#REF!</definedName>
    <definedName name="AAAAAAAAAAA" localSheetId="3">#REF!</definedName>
    <definedName name="AAAAAAAAAAA" localSheetId="0">#REF!</definedName>
    <definedName name="AAAAAAAAAAA">#REF!</definedName>
    <definedName name="_xlnm.Print_Area" localSheetId="4">CONCILIAÇÃO!$A$1:$L$18</definedName>
    <definedName name="_xlnm.Print_Area" localSheetId="0">'ICESP-CGs OP 88700_701'!$A$1:$Q$40</definedName>
    <definedName name="B" localSheetId="3">#REF!</definedName>
    <definedName name="B" localSheetId="0">#REF!</definedName>
    <definedName name="B">#REF!</definedName>
    <definedName name="b110000000000">#REF!</definedName>
    <definedName name="bbbbbbbbbbbbbbb" localSheetId="3">#REF!</definedName>
    <definedName name="bbbbbbbbbbbbbbb" localSheetId="0">#REF!</definedName>
    <definedName name="bbbbbbbbbbbbbbb">#REF!</definedName>
    <definedName name="CONSOL_HIERARQUIZADO_HCOP" localSheetId="3">#REF!</definedName>
    <definedName name="CONSOL_HIERARQUIZADO_HCOP" localSheetId="0">#REF!</definedName>
    <definedName name="CONSOL_HIERARQUIZADO_HCOP">#REF!</definedName>
    <definedName name="CONSOLIDADO" localSheetId="3">#REF!</definedName>
    <definedName name="CONSOLIDADO" localSheetId="0">#REF!</definedName>
    <definedName name="CONSOLIDADO">#REF!</definedName>
    <definedName name="CRIS" localSheetId="3">#REF!</definedName>
    <definedName name="CRIS" localSheetId="0">#REF!</definedName>
    <definedName name="CRIS">#REF!</definedName>
    <definedName name="E" localSheetId="3">#REF!</definedName>
    <definedName name="E" localSheetId="0">#REF!</definedName>
    <definedName name="E">#REF!</definedName>
    <definedName name="e_consolidado_hier_completa" localSheetId="3">#REF!</definedName>
    <definedName name="e_consolidado_hier_completa" localSheetId="0">#REF!</definedName>
    <definedName name="e_consolidado_hier_completa">#REF!</definedName>
    <definedName name="e_consolidado_julho07_hier_completa" localSheetId="3">#REF!</definedName>
    <definedName name="e_consolidado_julho07_hier_completa" localSheetId="0">#REF!</definedName>
    <definedName name="e_consolidado_julho07_hier_completa">#REF!</definedName>
    <definedName name="e_saldo_total_julh07_hier_completa" localSheetId="3">#REF!</definedName>
    <definedName name="e_saldo_total_julh07_hier_completa" localSheetId="0">#REF!</definedName>
    <definedName name="e_saldo_total_julh07_hier_completa">#REF!</definedName>
    <definedName name="F" localSheetId="3">#REF!</definedName>
    <definedName name="F" localSheetId="0">#REF!</definedName>
    <definedName name="F">#REF!</definedName>
    <definedName name="FFFFFFF" localSheetId="3">#REF!</definedName>
    <definedName name="FFFFFFF" localSheetId="0">#REF!</definedName>
    <definedName name="FFFFFFF">#REF!</definedName>
    <definedName name="FFFFFFFFFFFFFFFFFF" localSheetId="3">#REF!</definedName>
    <definedName name="FFFFFFFFFFFFFFFFFF" localSheetId="0">#REF!</definedName>
    <definedName name="FFFFFFFFFFFFFFFFFF">#REF!</definedName>
    <definedName name="fppfpfpfp" localSheetId="3">#REF!</definedName>
    <definedName name="fppfpfpfp" localSheetId="0">#REF!</definedName>
    <definedName name="fppfpfpfp">#REF!</definedName>
    <definedName name="ggg" localSheetId="3">#REF!</definedName>
    <definedName name="ggg" localSheetId="0">#REF!</definedName>
    <definedName name="ggg">#REF!</definedName>
    <definedName name="GR" localSheetId="3">#REF!</definedName>
    <definedName name="GR" localSheetId="0">#REF!</definedName>
    <definedName name="GR">#REF!</definedName>
    <definedName name="ICESP_DFC___CONSOL_HIERAR" localSheetId="3">#REF!</definedName>
    <definedName name="ICESP_DFC___CONSOL_HIERAR" localSheetId="0">#REF!</definedName>
    <definedName name="ICESP_DFC___CONSOL_HIERAR">#REF!</definedName>
    <definedName name="já" localSheetId="3">#REF!</definedName>
    <definedName name="já" localSheetId="0">#REF!</definedName>
    <definedName name="já">#REF!</definedName>
    <definedName name="jjjjjjjjjjjjjjjjjjjjj" localSheetId="3">#REF!</definedName>
    <definedName name="jjjjjjjjjjjjjjjjjjjjj" localSheetId="0">#REF!</definedName>
    <definedName name="jjjjjjjjjjjjjjjjjjjjj">#REF!</definedName>
    <definedName name="k" localSheetId="3">#REF!</definedName>
    <definedName name="k" localSheetId="0">#REF!</definedName>
    <definedName name="k">#REF!</definedName>
    <definedName name="LDLDLDLDLD" localSheetId="3">#REF!</definedName>
    <definedName name="LDLDLDLDLD" localSheetId="0">#REF!</definedName>
    <definedName name="LDLDLDLDLD">#REF!</definedName>
    <definedName name="LL" localSheetId="3">#REF!</definedName>
    <definedName name="LL" localSheetId="0">#REF!</definedName>
    <definedName name="LL">#REF!</definedName>
    <definedName name="mmmm" localSheetId="3">#REF!</definedName>
    <definedName name="mmmm" localSheetId="0">#REF!</definedName>
    <definedName name="mmmm">#REF!</definedName>
    <definedName name="N___Consolidado_ICESP_HIER" localSheetId="3">#REF!</definedName>
    <definedName name="N___Consolidado_ICESP_HIER" localSheetId="0">#REF!</definedName>
    <definedName name="N___Consolidado_ICESP_HIER">#REF!</definedName>
    <definedName name="o" localSheetId="3">#REF!</definedName>
    <definedName name="o" localSheetId="0">#REF!</definedName>
    <definedName name="o">#REF!</definedName>
    <definedName name="tb" localSheetId="3">#REF!</definedName>
    <definedName name="tb" localSheetId="0">#REF!</definedName>
    <definedName name="tb">#REF!</definedName>
    <definedName name="tbCG" localSheetId="3">[1]Plan1!$J$5:$K$1422</definedName>
    <definedName name="tbCG">[2]Plan1!$J$5:$K$1422</definedName>
    <definedName name="tbEspTit" localSheetId="3">[1]Plan1!$A$5:$B$7</definedName>
    <definedName name="tbEspTit">[2]Plan1!$A$5:$B$7</definedName>
    <definedName name="tbTpReceita" localSheetId="3">[1]Plan1!$D$5:$E$10</definedName>
    <definedName name="tbTpReceita">[2]Plan1!$D$5:$E$10</definedName>
    <definedName name="z" localSheetId="3">#REF!</definedName>
    <definedName name="z" localSheetId="0">#REF!</definedName>
    <definedName name="z">#REF!</definedName>
    <definedName name="ZZ_DISTR_AIH_CONTR_DEZ2005" localSheetId="3">#REF!</definedName>
    <definedName name="ZZ_DISTR_AIH_CONTR_DEZ2005" localSheetId="0">#REF!</definedName>
    <definedName name="ZZ_DISTR_AIH_CONTR_DEZ2005">#REF!</definedName>
    <definedName name="ZZ_DISTR_AIH_CONTR_JAN2006" localSheetId="3">#REF!</definedName>
    <definedName name="ZZ_DISTR_AIH_CONTR_JAN2006" localSheetId="0">#REF!</definedName>
    <definedName name="ZZ_DISTR_AIH_CONTR_JAN2006">#REF!</definedName>
    <definedName name="ZZ_DISTR_AMB_CONTR_DEZ2005" localSheetId="3">#REF!</definedName>
    <definedName name="ZZ_DISTR_AMB_CONTR_DEZ2005" localSheetId="0">#REF!</definedName>
    <definedName name="ZZ_DISTR_AMB_CONTR_DEZ2005">#REF!</definedName>
    <definedName name="ZZ_DISTR_AMB_CONTR_JAN2006" localSheetId="3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3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20" l="1"/>
  <c r="I28" i="20"/>
  <c r="F28" i="20"/>
  <c r="E28" i="20"/>
  <c r="D28" i="20"/>
  <c r="C28" i="20"/>
  <c r="L26" i="20"/>
  <c r="L25" i="20"/>
  <c r="K25" i="20"/>
  <c r="J25" i="20"/>
  <c r="I25" i="20"/>
  <c r="H25" i="20"/>
  <c r="G25" i="20"/>
  <c r="F25" i="20"/>
  <c r="E25" i="20"/>
  <c r="D25" i="20"/>
  <c r="C25" i="20"/>
  <c r="B25" i="20"/>
  <c r="K23" i="20"/>
  <c r="J23" i="20"/>
  <c r="J28" i="20" s="1"/>
  <c r="I23" i="20"/>
  <c r="H23" i="20"/>
  <c r="H28" i="20" s="1"/>
  <c r="G23" i="20"/>
  <c r="G28" i="20" s="1"/>
  <c r="F23" i="20"/>
  <c r="E23" i="20"/>
  <c r="D23" i="20"/>
  <c r="C23" i="20"/>
  <c r="B23" i="20"/>
  <c r="B28" i="20" s="1"/>
  <c r="L28" i="20" s="1"/>
  <c r="L21" i="20"/>
  <c r="L20" i="20"/>
  <c r="L19" i="20"/>
  <c r="L18" i="20"/>
  <c r="L17" i="20"/>
  <c r="L16" i="20"/>
  <c r="L15" i="20"/>
  <c r="L14" i="20"/>
  <c r="K14" i="20"/>
  <c r="J14" i="20"/>
  <c r="I14" i="20"/>
  <c r="H14" i="20"/>
  <c r="G14" i="20"/>
  <c r="F14" i="20"/>
  <c r="E14" i="20"/>
  <c r="D14" i="20"/>
  <c r="C14" i="20"/>
  <c r="B14" i="20"/>
  <c r="L12" i="20"/>
  <c r="L11" i="20"/>
  <c r="L10" i="20"/>
  <c r="L9" i="20"/>
  <c r="K9" i="20"/>
  <c r="J9" i="20"/>
  <c r="I9" i="20"/>
  <c r="H9" i="20"/>
  <c r="G9" i="20"/>
  <c r="F9" i="20"/>
  <c r="E9" i="20"/>
  <c r="D9" i="20"/>
  <c r="C9" i="20"/>
  <c r="B9" i="20"/>
  <c r="L26" i="19"/>
  <c r="K26" i="19"/>
  <c r="J26" i="19"/>
  <c r="I26" i="19"/>
  <c r="H26" i="19"/>
  <c r="G26" i="19"/>
  <c r="F26" i="19"/>
  <c r="E26" i="19"/>
  <c r="D26" i="19"/>
  <c r="B26" i="19"/>
  <c r="H24" i="19"/>
  <c r="G24" i="19"/>
  <c r="F24" i="19"/>
  <c r="L19" i="19"/>
  <c r="K19" i="19"/>
  <c r="J19" i="19"/>
  <c r="I19" i="19"/>
  <c r="H19" i="19"/>
  <c r="G19" i="19"/>
  <c r="G18" i="19" s="1"/>
  <c r="F19" i="19"/>
  <c r="F18" i="19" s="1"/>
  <c r="E19" i="19"/>
  <c r="D19" i="19"/>
  <c r="B19" i="19"/>
  <c r="L18" i="19"/>
  <c r="K18" i="19"/>
  <c r="J18" i="19"/>
  <c r="I18" i="19"/>
  <c r="H18" i="19"/>
  <c r="E18" i="19"/>
  <c r="D18" i="19"/>
  <c r="B18" i="19"/>
  <c r="L16" i="19"/>
  <c r="K16" i="19"/>
  <c r="J16" i="19"/>
  <c r="I16" i="19"/>
  <c r="H16" i="19"/>
  <c r="G16" i="19"/>
  <c r="F16" i="19"/>
  <c r="E16" i="19"/>
  <c r="D16" i="19"/>
  <c r="B16" i="19"/>
  <c r="E15" i="19"/>
  <c r="L10" i="19"/>
  <c r="K10" i="19"/>
  <c r="J10" i="19"/>
  <c r="I10" i="19"/>
  <c r="H10" i="19"/>
  <c r="H9" i="19" s="1"/>
  <c r="G10" i="19"/>
  <c r="F10" i="19"/>
  <c r="E10" i="19"/>
  <c r="D10" i="19"/>
  <c r="B10" i="19"/>
  <c r="L9" i="19"/>
  <c r="K9" i="19"/>
  <c r="J9" i="19"/>
  <c r="I9" i="19"/>
  <c r="G9" i="19"/>
  <c r="F9" i="19"/>
  <c r="E9" i="19"/>
  <c r="D9" i="19"/>
  <c r="B9" i="19"/>
  <c r="L23" i="20" l="1"/>
  <c r="L18" i="18" l="1"/>
  <c r="K18" i="18"/>
  <c r="J18" i="18"/>
  <c r="I18" i="18"/>
  <c r="H18" i="18"/>
  <c r="G18" i="18"/>
  <c r="F18" i="18"/>
  <c r="E18" i="18"/>
  <c r="D18" i="18"/>
  <c r="C18" i="18"/>
  <c r="J13" i="18"/>
  <c r="N39" i="17"/>
  <c r="L35" i="17"/>
  <c r="K35" i="17"/>
  <c r="J35" i="17"/>
  <c r="I35" i="17"/>
  <c r="H35" i="17"/>
  <c r="G35" i="17"/>
  <c r="F35" i="17"/>
  <c r="E35" i="17"/>
  <c r="D35" i="17"/>
  <c r="C35" i="17"/>
  <c r="N34" i="17"/>
  <c r="N33" i="17"/>
  <c r="N35" i="17" s="1"/>
  <c r="N32" i="17"/>
  <c r="K29" i="17"/>
  <c r="J29" i="17"/>
  <c r="H29" i="17"/>
  <c r="C29" i="17"/>
  <c r="C37" i="17" s="1"/>
  <c r="C41" i="17" s="1"/>
  <c r="D9" i="17" s="1"/>
  <c r="N27" i="17"/>
  <c r="N26" i="17"/>
  <c r="N25" i="17"/>
  <c r="L24" i="17"/>
  <c r="L29" i="17" s="1"/>
  <c r="L37" i="17" s="1"/>
  <c r="K24" i="17"/>
  <c r="J24" i="17"/>
  <c r="I24" i="17"/>
  <c r="I29" i="17" s="1"/>
  <c r="H24" i="17"/>
  <c r="G24" i="17"/>
  <c r="G29" i="17" s="1"/>
  <c r="F24" i="17"/>
  <c r="F29" i="17" s="1"/>
  <c r="F37" i="17" s="1"/>
  <c r="E24" i="17"/>
  <c r="E29" i="17" s="1"/>
  <c r="C24" i="17"/>
  <c r="N23" i="17"/>
  <c r="N22" i="17"/>
  <c r="N21" i="17"/>
  <c r="N24" i="17" s="1"/>
  <c r="N29" i="17" s="1"/>
  <c r="G21" i="17"/>
  <c r="D21" i="17"/>
  <c r="D24" i="17" s="1"/>
  <c r="D29" i="17" s="1"/>
  <c r="L18" i="17"/>
  <c r="K18" i="17"/>
  <c r="K37" i="17" s="1"/>
  <c r="J18" i="17"/>
  <c r="J37" i="17" s="1"/>
  <c r="I18" i="17"/>
  <c r="I37" i="17" s="1"/>
  <c r="H18" i="17"/>
  <c r="H37" i="17" s="1"/>
  <c r="G18" i="17"/>
  <c r="G37" i="17" s="1"/>
  <c r="F18" i="17"/>
  <c r="E18" i="17"/>
  <c r="D18" i="17"/>
  <c r="C18" i="17"/>
  <c r="N17" i="17"/>
  <c r="N16" i="17"/>
  <c r="N15" i="17"/>
  <c r="N14" i="17"/>
  <c r="N13" i="17"/>
  <c r="N12" i="17"/>
  <c r="N18" i="17" s="1"/>
  <c r="N37" i="17" s="1"/>
  <c r="N9" i="17"/>
  <c r="N41" i="17" s="1"/>
  <c r="D37" i="17" l="1"/>
  <c r="D41" i="17" s="1"/>
  <c r="E9" i="17" s="1"/>
  <c r="E41" i="17" s="1"/>
  <c r="F9" i="17" s="1"/>
  <c r="F41" i="17" s="1"/>
  <c r="G9" i="17" s="1"/>
  <c r="G41" i="17" s="1"/>
  <c r="H9" i="17" s="1"/>
  <c r="H41" i="17" s="1"/>
  <c r="I9" i="17" s="1"/>
  <c r="I41" i="17" s="1"/>
  <c r="J9" i="17" s="1"/>
  <c r="J41" i="17" s="1"/>
  <c r="K9" i="17" s="1"/>
  <c r="K41" i="17" s="1"/>
  <c r="L9" i="17" s="1"/>
  <c r="L41" i="17" s="1"/>
  <c r="E37" i="17"/>
  <c r="C32" i="11" l="1"/>
  <c r="C33" i="11" s="1"/>
  <c r="C23" i="11"/>
  <c r="C27" i="11" s="1"/>
  <c r="C17" i="11"/>
  <c r="C35" i="11" l="1"/>
  <c r="C39" i="11"/>
  <c r="Q37" i="11" l="1"/>
  <c r="O33" i="11"/>
  <c r="N33" i="11"/>
  <c r="M33" i="11"/>
  <c r="L33" i="11"/>
  <c r="K33" i="11"/>
  <c r="J33" i="11"/>
  <c r="I33" i="11"/>
  <c r="H33" i="11"/>
  <c r="G33" i="11"/>
  <c r="F33" i="11"/>
  <c r="E33" i="11"/>
  <c r="D33" i="11"/>
  <c r="Q32" i="11"/>
  <c r="Q31" i="11"/>
  <c r="Q30" i="11"/>
  <c r="Q26" i="11"/>
  <c r="Q25" i="11"/>
  <c r="Q24" i="11"/>
  <c r="O23" i="11"/>
  <c r="O27" i="11" s="1"/>
  <c r="N23" i="11"/>
  <c r="N27" i="11" s="1"/>
  <c r="M23" i="11"/>
  <c r="M27" i="11" s="1"/>
  <c r="M35" i="11" s="1"/>
  <c r="L23" i="11"/>
  <c r="L27" i="11" s="1"/>
  <c r="K23" i="11"/>
  <c r="K27" i="11" s="1"/>
  <c r="J23" i="11"/>
  <c r="J27" i="11" s="1"/>
  <c r="I23" i="11"/>
  <c r="I27" i="11" s="1"/>
  <c r="I35" i="11" s="1"/>
  <c r="H23" i="11"/>
  <c r="H27" i="11" s="1"/>
  <c r="G23" i="11"/>
  <c r="G27" i="11" s="1"/>
  <c r="F23" i="11"/>
  <c r="F27" i="11" s="1"/>
  <c r="E23" i="11"/>
  <c r="E27" i="11" s="1"/>
  <c r="E35" i="11" s="1"/>
  <c r="D23" i="11"/>
  <c r="D27" i="11" s="1"/>
  <c r="Q22" i="11"/>
  <c r="Q21" i="11"/>
  <c r="Q20" i="11"/>
  <c r="O17" i="11"/>
  <c r="N17" i="11"/>
  <c r="M17" i="11"/>
  <c r="L17" i="11"/>
  <c r="L35" i="11" s="1"/>
  <c r="K17" i="11"/>
  <c r="J17" i="11"/>
  <c r="I17" i="11"/>
  <c r="H17" i="11"/>
  <c r="H35" i="11" s="1"/>
  <c r="G17" i="11"/>
  <c r="F17" i="11"/>
  <c r="E17" i="11"/>
  <c r="D17" i="11"/>
  <c r="Q16" i="11"/>
  <c r="Q15" i="11"/>
  <c r="Q14" i="11"/>
  <c r="Q13" i="11"/>
  <c r="Q12" i="11"/>
  <c r="Q11" i="11"/>
  <c r="Q8" i="11"/>
  <c r="D35" i="11" l="1"/>
  <c r="D39" i="11"/>
  <c r="E8" i="11" s="1"/>
  <c r="E39" i="11" s="1"/>
  <c r="F8" i="11" s="1"/>
  <c r="Q23" i="11"/>
  <c r="Q27" i="11" s="1"/>
  <c r="Q17" i="11"/>
  <c r="Q33" i="11"/>
  <c r="F35" i="11"/>
  <c r="J35" i="11"/>
  <c r="N35" i="11"/>
  <c r="G35" i="11"/>
  <c r="K35" i="11"/>
  <c r="O35" i="11"/>
  <c r="F39" i="11" l="1"/>
  <c r="G8" i="11" s="1"/>
  <c r="G39" i="11" s="1"/>
  <c r="H8" i="11" s="1"/>
  <c r="H39" i="11" s="1"/>
  <c r="I8" i="11" s="1"/>
  <c r="I39" i="11" s="1"/>
  <c r="J8" i="11" s="1"/>
  <c r="J39" i="11" s="1"/>
  <c r="K8" i="11" s="1"/>
  <c r="K39" i="11" s="1"/>
  <c r="L8" i="11" s="1"/>
  <c r="L39" i="11" s="1"/>
  <c r="M8" i="11" s="1"/>
  <c r="M39" i="11" s="1"/>
  <c r="N8" i="11" s="1"/>
  <c r="N39" i="11" s="1"/>
  <c r="O8" i="11" s="1"/>
  <c r="O39" i="11" s="1"/>
  <c r="Q35" i="11"/>
  <c r="Q39" i="11" s="1"/>
</calcChain>
</file>

<file path=xl/sharedStrings.xml><?xml version="1.0" encoding="utf-8"?>
<sst xmlns="http://schemas.openxmlformats.org/spreadsheetml/2006/main" count="166" uniqueCount="108">
  <si>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</si>
  <si>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</si>
  <si>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</si>
  <si>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</si>
  <si>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</si>
  <si>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</si>
  <si>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</si>
  <si>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</si>
  <si>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Total</t>
  </si>
  <si>
    <t>Pagamentos de despesas</t>
  </si>
  <si>
    <t>RH Fundacionais</t>
  </si>
  <si>
    <t>RH Complementaristas</t>
  </si>
  <si>
    <t>Provisão para 13º salário</t>
  </si>
  <si>
    <t>Subtotal RH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</si>
  <si>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</si>
  <si>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</si>
  <si>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</si>
  <si>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</si>
  <si>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</si>
  <si>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</si>
  <si>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</si>
  <si>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</si>
  <si>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</si>
  <si>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SALDO DO FLUXO DE CAIXA</t>
  </si>
  <si>
    <t>PROVISÃO ACUMULADA PARA 13º SALÁRIO</t>
  </si>
  <si>
    <t>PAGAMENTOS REALIZADOS PELA CONTA BANCÁRIA CENTRAL DA FFM PENDENTES DE ALOCAÇÃO NA CONTA BANCÁRIA DO CONTRATO</t>
  </si>
  <si>
    <t>AJUSTES BANCÁRIOS A EFETUAR EM PERÍODOS SEGUINTES</t>
  </si>
  <si>
    <t>CHEQUES A COMPENSAR</t>
  </si>
  <si>
    <t>SALDO BANCÁRIO</t>
  </si>
  <si>
    <t>Instituto do Câncer do Estado de São Paulo - ICESP</t>
  </si>
  <si>
    <t>OPERAÇÕES NÃO REALIZADAS EM CONTA BANCÁRIA</t>
  </si>
  <si>
    <t>TOTAL</t>
  </si>
  <si>
    <t>MAR</t>
  </si>
  <si>
    <t>ABR</t>
  </si>
  <si>
    <t>MAI</t>
  </si>
  <si>
    <t>JUN</t>
  </si>
  <si>
    <t>JUL</t>
  </si>
  <si>
    <t>AGO</t>
  </si>
  <si>
    <t>FEV</t>
  </si>
  <si>
    <t>SET</t>
  </si>
  <si>
    <t>OUT</t>
  </si>
  <si>
    <t>NOV</t>
  </si>
  <si>
    <t>DEZ</t>
  </si>
  <si>
    <t>JAN</t>
  </si>
  <si>
    <t>* CGs 88.700, 88.701</t>
  </si>
  <si>
    <t>Fluxos de Caixa de Janeiro a  Fevereiro 2022  (R$ mil)</t>
  </si>
  <si>
    <t>Contrato de Gestão nº 01/2017 - Ano V (fev/2021 a jan/2022)  - Posição Consolidada</t>
  </si>
  <si>
    <t>HCFMUSP PERDIZES -  Contrato de Gestão nº 02/2022 (CG 75.000)</t>
  </si>
  <si>
    <t>HCFMUSP PERDIZES</t>
  </si>
  <si>
    <t>CONTRATO DE GESTÃO N.º 02/2022</t>
  </si>
  <si>
    <t>SD 31/12/2022</t>
  </si>
  <si>
    <t>SD 31/01/2023</t>
  </si>
  <si>
    <t>SD 28/02/2023</t>
  </si>
  <si>
    <t>SD 31/03/2023</t>
  </si>
  <si>
    <t>SD 30/04/2023</t>
  </si>
  <si>
    <t>SD 31/05/2023</t>
  </si>
  <si>
    <t>SD 30/06/2023</t>
  </si>
  <si>
    <t>SD 31/07/2023</t>
  </si>
  <si>
    <t>SD 31/08/2023</t>
  </si>
  <si>
    <t>SD 30/09/2023</t>
  </si>
  <si>
    <t>ATIVO</t>
  </si>
  <si>
    <t>CIRCULANTE</t>
  </si>
  <si>
    <t>CAIXA E EQUIVALENTES DE CAIXA</t>
  </si>
  <si>
    <t>CONTAS A RECEBER</t>
  </si>
  <si>
    <t>DESPESAS ANTECIPADAS</t>
  </si>
  <si>
    <t>OUTROS CRÉDITOS</t>
  </si>
  <si>
    <t>ATIVO NÃO CIRCULANTE</t>
  </si>
  <si>
    <t>IMOBILIZADO E INTANGÍVEL</t>
  </si>
  <si>
    <t>PASSIVO</t>
  </si>
  <si>
    <t>FORNECEDORES</t>
  </si>
  <si>
    <t>SERVIÇOS DE TERCEIROS</t>
  </si>
  <si>
    <t>OBRIGAÇÕES SOCIAIS E TRABALHISTAS</t>
  </si>
  <si>
    <t>OBRIGAÇÕES FISCAIS</t>
  </si>
  <si>
    <t>OUTRAS OBRIGAÇÕES</t>
  </si>
  <si>
    <t>PASSIVO NÃO CIRCULANTE</t>
  </si>
  <si>
    <t>PATRIMÔNIO LÍQUIDO</t>
  </si>
  <si>
    <t>RESULTADO ACUMULADO</t>
  </si>
  <si>
    <t>RESULTADO DO PERÍODO</t>
  </si>
  <si>
    <t>OUTUBRO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</si>
  <si>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</si>
  <si>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</si>
  <si>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</si>
  <si>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</si>
  <si>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</si>
  <si>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</si>
  <si>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</si>
  <si>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</si>
  <si>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</si>
  <si>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RECEITAS OPERACIONAIS</t>
  </si>
  <si>
    <t>CONTRATO DE GESTÃO Nº 02/2022</t>
  </si>
  <si>
    <t>DOAÇÕES</t>
  </si>
  <si>
    <t>OUTRAS RECEITAS</t>
  </si>
  <si>
    <t>DESPESAS OPERACIONAIS</t>
  </si>
  <si>
    <t>PESSOAL</t>
  </si>
  <si>
    <t>SERVIÇOS PROFISSIONAIS</t>
  </si>
  <si>
    <t>MATERIAIS PARA CONSUMO</t>
  </si>
  <si>
    <t>UTILIDADES E SERVIÇOS</t>
  </si>
  <si>
    <t>ALUGUÉIS</t>
  </si>
  <si>
    <t>DEPRECIAÇÕES E AMORTIZAÇÕES</t>
  </si>
  <si>
    <t>OUTRAS DESPESAS</t>
  </si>
  <si>
    <t>RESULTADO OPERACIONAL</t>
  </si>
  <si>
    <t>RESULTADOS FINANCEIROS LÍQUIDOS</t>
  </si>
  <si>
    <t>RECEITAS FINANCEIRAS</t>
  </si>
  <si>
    <t>Fluxos de Caixa janeiro a outubro 2023 (R$ mil)</t>
  </si>
  <si>
    <t>BALANÇOS PATRIMONIAIS DE DEZEMBRO DE 2022 A OUTUBRO DE 2023 (EM R$)</t>
  </si>
  <si>
    <t>SD 31/10/2023</t>
  </si>
  <si>
    <t>ESTOQUES</t>
  </si>
  <si>
    <t>DEMONSTRAÇÕES DOS RESULTADOS DE JANEIRO A OUTUBRO DE 2023 (EM 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</si>
</sst>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#,##0_ ;\-#,##0\ "/>
    <numFmt numFmtId="166" formatCode="_(* #,##0.00_);_(* \(#,##0.00\);_(* &quot;-&quot;??_);_(@_)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Franklin Gothic Medium"/>
      <family val="2"/>
    </font>
    <font>
      <sz val="16"/>
      <color theme="9" tint="-0.249977111117893"/>
      <name val="Franklin Gothic Medium"/>
      <family val="2"/>
    </font>
    <font>
      <sz val="10"/>
      <color theme="1"/>
      <name val="Franklin Gothic Medium"/>
      <family val="2"/>
    </font>
    <font>
      <sz val="10"/>
      <color theme="1"/>
      <name val="Calibri"/>
      <family val="2"/>
      <scheme val="minor"/>
    </font>
    <font>
      <sz val="12"/>
      <color theme="9" tint="-0.249977111117893"/>
      <name val="Franklin Gothic Medium"/>
      <family val="2"/>
    </font>
    <font>
      <sz val="8"/>
      <color theme="1"/>
      <name val="Calibri"/>
      <family val="2"/>
      <scheme val="minor"/>
    </font>
    <font>
      <b/>
      <sz val="11"/>
      <name val="Franklin Gothic Medium"/>
      <family val="2"/>
    </font>
    <font>
      <b/>
      <sz val="11"/>
      <color theme="1"/>
      <name val="Franklin Gothic Medium"/>
      <family val="2"/>
    </font>
    <font>
      <sz val="11"/>
      <color theme="1" tint="0.249977111117893"/>
      <name val="Franklin Gothic Medium"/>
      <family val="2"/>
    </font>
    <font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Franklin Gothic Medium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Verdana"/>
      <family val="2"/>
    </font>
    <font>
      <b/>
      <sz val="16"/>
      <color theme="1"/>
      <name val="Franklin Gothic Medium"/>
      <family val="2"/>
    </font>
    <font>
      <sz val="11"/>
      <color rgb="FFFF0000"/>
      <name val="Franklin Gothic Medium"/>
      <family val="2"/>
    </font>
    <font>
      <b/>
      <sz val="14"/>
      <color theme="9" tint="-0.249977111117893"/>
      <name val="Verdana"/>
      <family val="2"/>
    </font>
    <font>
      <b/>
      <sz val="12"/>
      <color theme="9" tint="-0.249977111117893"/>
      <name val="Verdana"/>
      <family val="2"/>
    </font>
    <font>
      <b/>
      <sz val="11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sz val="11"/>
      <color rgb="FFC63527"/>
      <name val="Verdana"/>
      <family val="2"/>
    </font>
    <font>
      <sz val="11"/>
      <name val="Verdana"/>
      <family val="2"/>
    </font>
    <font>
      <sz val="11"/>
      <color theme="9" tint="-0.499984740745262"/>
      <name val="Verdana"/>
      <family val="2"/>
    </font>
    <font>
      <b/>
      <sz val="9"/>
      <color rgb="FFFF0000"/>
      <name val="Verdana"/>
      <family val="2"/>
    </font>
    <font>
      <sz val="9"/>
      <color theme="9" tint="-0.499984740745262"/>
      <name val="Verdana"/>
      <family val="2"/>
    </font>
    <font>
      <sz val="9"/>
      <color theme="1"/>
      <name val="Verdana"/>
      <family val="2"/>
    </font>
    <font>
      <b/>
      <u/>
      <sz val="11"/>
      <color theme="1" tint="0.249977111117893"/>
      <name val="Verdana"/>
      <family val="2"/>
    </font>
    <font>
      <sz val="10"/>
      <color indexed="8"/>
      <name val="Arial"/>
      <family val="2"/>
    </font>
    <font>
      <sz val="8"/>
      <color indexed="8"/>
      <name val="Verdana"/>
      <family val="2"/>
    </font>
    <font>
      <sz val="10"/>
      <color indexed="8"/>
      <name val="MS Sans Serif"/>
    </font>
    <font>
      <b/>
      <sz val="8"/>
      <color indexed="8"/>
      <name val="Verdana"/>
      <family val="2"/>
    </font>
    <font>
      <b/>
      <sz val="14"/>
      <color rgb="FF548235"/>
      <name val="Verdana"/>
      <family val="2"/>
    </font>
    <font>
      <sz val="12"/>
      <color rgb="FF548235"/>
      <name val="Verdana"/>
      <family val="2"/>
    </font>
    <font>
      <b/>
      <sz val="12"/>
      <color rgb="FF548235"/>
      <name val="Verdana"/>
      <family val="2"/>
    </font>
    <font>
      <sz val="10"/>
      <color indexed="8"/>
      <name val="ARIAL"/>
      <charset val="1"/>
    </font>
    <font>
      <b/>
      <sz val="8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theme="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A8AA"/>
        <bgColor indexed="64"/>
      </patternFill>
    </fill>
  </fills>
  <borders count="9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/>
      <right/>
      <top/>
      <bottom style="dotted">
        <color theme="0" tint="-0.34998626667073579"/>
      </bottom>
      <diagonal/>
    </border>
  </borders>
  <cellStyleXfs count="7">
    <xf numFmtId="0" fontId="0" fillId="0" borderId="0"/>
    <xf numFmtId="166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33" fillId="0" borderId="0">
      <alignment vertical="top"/>
    </xf>
    <xf numFmtId="43" fontId="35" fillId="0" borderId="0" applyFont="0" applyFill="0" applyBorder="0" applyAlignment="0" applyProtection="0"/>
    <xf numFmtId="0" fontId="40" fillId="0" borderId="0">
      <alignment vertical="top"/>
    </xf>
    <xf numFmtId="166" fontId="33" fillId="0" borderId="0" applyFont="0" applyFill="0" applyBorder="0" applyAlignment="0" applyProtection="0">
      <alignment vertical="top"/>
    </xf>
  </cellStyleXfs>
  <cellXfs count="13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38" fontId="8" fillId="0" borderId="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4" xfId="0" applyFont="1" applyBorder="1" applyAlignment="1">
      <alignment horizontal="left" vertical="center" indent="2"/>
    </xf>
    <xf numFmtId="0" fontId="10" fillId="0" borderId="0" xfId="0" applyFont="1" applyAlignment="1">
      <alignment vertical="center"/>
    </xf>
    <xf numFmtId="164" fontId="10" fillId="0" borderId="5" xfId="0" applyNumberFormat="1" applyFont="1" applyBorder="1" applyAlignment="1">
      <alignment vertical="center"/>
    </xf>
    <xf numFmtId="0" fontId="8" fillId="2" borderId="4" xfId="0" applyFont="1" applyFill="1" applyBorder="1" applyAlignment="1">
      <alignment horizontal="left" vertical="center" indent="2"/>
    </xf>
    <xf numFmtId="164" fontId="8" fillId="2" borderId="5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165" fontId="10" fillId="0" borderId="5" xfId="0" applyNumberFormat="1" applyFont="1" applyBorder="1" applyAlignment="1">
      <alignment vertical="center"/>
    </xf>
    <xf numFmtId="0" fontId="10" fillId="2" borderId="4" xfId="0" applyFont="1" applyFill="1" applyBorder="1" applyAlignment="1">
      <alignment horizontal="left" vertical="center" indent="3"/>
    </xf>
    <xf numFmtId="165" fontId="8" fillId="2" borderId="5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3" borderId="4" xfId="0" applyFont="1" applyFill="1" applyBorder="1" applyAlignment="1">
      <alignment vertical="center"/>
    </xf>
    <xf numFmtId="164" fontId="8" fillId="3" borderId="5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3" fillId="2" borderId="4" xfId="0" applyFont="1" applyFill="1" applyBorder="1" applyAlignment="1">
      <alignment horizontal="left" vertical="center"/>
    </xf>
    <xf numFmtId="165" fontId="13" fillId="2" borderId="5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8" fillId="3" borderId="6" xfId="0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horizontal="left" vertical="center" indent="2"/>
    </xf>
    <xf numFmtId="165" fontId="18" fillId="2" borderId="5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2" xfId="0" applyFont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24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38" fontId="24" fillId="0" borderId="2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25" fillId="0" borderId="4" xfId="0" applyFont="1" applyBorder="1" applyAlignment="1">
      <alignment horizontal="left" vertical="center" indent="2"/>
    </xf>
    <xf numFmtId="0" fontId="25" fillId="0" borderId="0" xfId="0" applyFont="1" applyAlignment="1">
      <alignment vertical="center"/>
    </xf>
    <xf numFmtId="164" fontId="25" fillId="0" borderId="5" xfId="0" applyNumberFormat="1" applyFont="1" applyBorder="1" applyAlignment="1">
      <alignment vertical="center"/>
    </xf>
    <xf numFmtId="0" fontId="23" fillId="0" borderId="0" xfId="0" applyFont="1"/>
    <xf numFmtId="0" fontId="24" fillId="5" borderId="4" xfId="0" applyFont="1" applyFill="1" applyBorder="1" applyAlignment="1">
      <alignment horizontal="left" vertical="center" indent="2"/>
    </xf>
    <xf numFmtId="164" fontId="24" fillId="5" borderId="5" xfId="0" applyNumberFormat="1" applyFont="1" applyFill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1" fillId="0" borderId="0" xfId="0" applyNumberFormat="1" applyFont="1" applyAlignment="1">
      <alignment vertical="center"/>
    </xf>
    <xf numFmtId="165" fontId="25" fillId="0" borderId="5" xfId="0" applyNumberFormat="1" applyFont="1" applyBorder="1" applyAlignment="1">
      <alignment vertical="center"/>
    </xf>
    <xf numFmtId="0" fontId="26" fillId="6" borderId="4" xfId="0" applyFont="1" applyFill="1" applyBorder="1" applyAlignment="1">
      <alignment horizontal="left" vertical="center" indent="3"/>
    </xf>
    <xf numFmtId="0" fontId="26" fillId="6" borderId="0" xfId="0" applyFont="1" applyFill="1" applyAlignment="1">
      <alignment vertical="center"/>
    </xf>
    <xf numFmtId="165" fontId="26" fillId="6" borderId="5" xfId="0" applyNumberFormat="1" applyFont="1" applyFill="1" applyBorder="1" applyAlignment="1">
      <alignment vertical="center"/>
    </xf>
    <xf numFmtId="164" fontId="24" fillId="6" borderId="4" xfId="0" applyNumberFormat="1" applyFont="1" applyFill="1" applyBorder="1" applyAlignment="1">
      <alignment horizontal="left" vertical="center" indent="2"/>
    </xf>
    <xf numFmtId="164" fontId="24" fillId="6" borderId="0" xfId="0" applyNumberFormat="1" applyFont="1" applyFill="1" applyAlignment="1">
      <alignment vertical="center"/>
    </xf>
    <xf numFmtId="164" fontId="24" fillId="6" borderId="5" xfId="0" applyNumberFormat="1" applyFont="1" applyFill="1" applyBorder="1" applyAlignment="1">
      <alignment vertical="center"/>
    </xf>
    <xf numFmtId="0" fontId="27" fillId="0" borderId="0" xfId="0" applyFont="1" applyAlignment="1">
      <alignment vertical="center"/>
    </xf>
    <xf numFmtId="164" fontId="27" fillId="0" borderId="0" xfId="0" applyNumberFormat="1" applyFont="1" applyAlignment="1">
      <alignment vertical="center"/>
    </xf>
    <xf numFmtId="0" fontId="27" fillId="0" borderId="4" xfId="0" applyFont="1" applyBorder="1" applyAlignment="1">
      <alignment horizontal="left" vertical="center"/>
    </xf>
    <xf numFmtId="165" fontId="27" fillId="0" borderId="5" xfId="0" applyNumberFormat="1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left" vertical="center" indent="1"/>
    </xf>
    <xf numFmtId="3" fontId="25" fillId="0" borderId="0" xfId="0" applyNumberFormat="1" applyFont="1" applyAlignment="1">
      <alignment vertical="center"/>
    </xf>
    <xf numFmtId="0" fontId="25" fillId="0" borderId="8" xfId="0" applyFont="1" applyBorder="1" applyAlignment="1">
      <alignment horizontal="left" vertical="center" indent="2"/>
    </xf>
    <xf numFmtId="3" fontId="25" fillId="0" borderId="8" xfId="0" applyNumberFormat="1" applyFont="1" applyBorder="1" applyAlignment="1">
      <alignment vertical="center"/>
    </xf>
    <xf numFmtId="0" fontId="25" fillId="0" borderId="4" xfId="0" applyFont="1" applyBorder="1" applyAlignment="1">
      <alignment horizontal="left" vertical="center" wrapText="1" indent="2"/>
    </xf>
    <xf numFmtId="3" fontId="25" fillId="0" borderId="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 indent="2"/>
    </xf>
    <xf numFmtId="3" fontId="21" fillId="0" borderId="0" xfId="0" applyNumberFormat="1" applyFont="1" applyAlignment="1">
      <alignment vertical="center"/>
    </xf>
    <xf numFmtId="0" fontId="24" fillId="7" borderId="6" xfId="0" applyFont="1" applyFill="1" applyBorder="1" applyAlignment="1">
      <alignment vertical="center"/>
    </xf>
    <xf numFmtId="0" fontId="24" fillId="7" borderId="0" xfId="0" applyFont="1" applyFill="1" applyAlignment="1">
      <alignment vertical="center"/>
    </xf>
    <xf numFmtId="164" fontId="24" fillId="7" borderId="7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4" fillId="0" borderId="0" xfId="3" applyFont="1" applyAlignment="1">
      <alignment vertical="center"/>
    </xf>
    <xf numFmtId="43" fontId="36" fillId="0" borderId="0" xfId="4" applyFont="1" applyAlignment="1">
      <alignment horizontal="right" vertical="center"/>
    </xf>
    <xf numFmtId="4" fontId="34" fillId="0" borderId="0" xfId="4" applyNumberFormat="1" applyFont="1" applyFill="1" applyAlignment="1">
      <alignment horizontal="right" vertical="center"/>
    </xf>
    <xf numFmtId="0" fontId="37" fillId="0" borderId="0" xfId="3" applyFont="1" applyAlignment="1">
      <alignment horizontal="center" vertical="center" wrapText="1"/>
    </xf>
    <xf numFmtId="0" fontId="38" fillId="0" borderId="0" xfId="3" applyFont="1" applyAlignment="1">
      <alignment vertical="center"/>
    </xf>
    <xf numFmtId="0" fontId="39" fillId="0" borderId="0" xfId="3" applyFont="1" applyAlignment="1">
      <alignment horizontal="center" vertical="center" wrapText="1"/>
    </xf>
    <xf numFmtId="0" fontId="36" fillId="0" borderId="0" xfId="3" applyFont="1" applyAlignment="1">
      <alignment horizontal="center" vertical="center"/>
    </xf>
    <xf numFmtId="0" fontId="41" fillId="8" borderId="0" xfId="5" applyFont="1" applyFill="1" applyAlignment="1">
      <alignment horizontal="center" vertical="center"/>
    </xf>
    <xf numFmtId="0" fontId="42" fillId="9" borderId="0" xfId="3" applyFont="1" applyFill="1" applyAlignment="1">
      <alignment vertical="center"/>
    </xf>
    <xf numFmtId="3" fontId="42" fillId="9" borderId="0" xfId="4" applyNumberFormat="1" applyFont="1" applyFill="1" applyAlignment="1">
      <alignment horizontal="right" vertical="center"/>
    </xf>
    <xf numFmtId="0" fontId="43" fillId="0" borderId="0" xfId="3" applyFont="1" applyAlignment="1">
      <alignment vertical="center"/>
    </xf>
    <xf numFmtId="0" fontId="42" fillId="10" borderId="0" xfId="3" applyFont="1" applyFill="1" applyAlignment="1">
      <alignment vertical="center"/>
    </xf>
    <xf numFmtId="3" fontId="42" fillId="10" borderId="0" xfId="4" applyNumberFormat="1" applyFont="1" applyFill="1" applyAlignment="1">
      <alignment horizontal="right" vertical="center"/>
    </xf>
    <xf numFmtId="0" fontId="43" fillId="0" borderId="0" xfId="3" applyFont="1" applyAlignment="1">
      <alignment horizontal="left" vertical="center" indent="1"/>
    </xf>
    <xf numFmtId="3" fontId="43" fillId="0" borderId="0" xfId="4" applyNumberFormat="1" applyFont="1" applyFill="1" applyAlignment="1">
      <alignment horizontal="right" vertical="center"/>
    </xf>
    <xf numFmtId="0" fontId="44" fillId="0" borderId="0" xfId="3" applyFont="1" applyAlignment="1">
      <alignment vertical="center"/>
    </xf>
    <xf numFmtId="4" fontId="44" fillId="0" borderId="0" xfId="3" applyNumberFormat="1" applyFont="1" applyAlignment="1">
      <alignment vertical="center"/>
    </xf>
    <xf numFmtId="166" fontId="44" fillId="0" borderId="0" xfId="6" applyFont="1" applyFill="1" applyAlignment="1">
      <alignment vertical="center"/>
    </xf>
    <xf numFmtId="4" fontId="34" fillId="0" borderId="0" xfId="3" applyNumberFormat="1" applyFont="1" applyAlignment="1">
      <alignment vertical="center"/>
    </xf>
    <xf numFmtId="0" fontId="37" fillId="0" borderId="0" xfId="3" applyFont="1" applyAlignment="1">
      <alignment vertical="center"/>
    </xf>
    <xf numFmtId="166" fontId="38" fillId="0" borderId="0" xfId="6" applyFont="1" applyFill="1" applyBorder="1" applyAlignment="1" applyProtection="1">
      <alignment vertical="center"/>
    </xf>
    <xf numFmtId="0" fontId="39" fillId="0" borderId="0" xfId="3" applyFont="1" applyAlignment="1">
      <alignment vertical="center" wrapText="1"/>
    </xf>
    <xf numFmtId="0" fontId="39" fillId="0" borderId="0" xfId="3" applyFont="1" applyAlignment="1">
      <alignment vertical="center"/>
    </xf>
    <xf numFmtId="166" fontId="38" fillId="0" borderId="0" xfId="6" applyFont="1" applyAlignment="1">
      <alignment vertical="center"/>
    </xf>
    <xf numFmtId="166" fontId="43" fillId="0" borderId="0" xfId="6" applyFont="1" applyAlignment="1">
      <alignment vertical="center"/>
    </xf>
    <xf numFmtId="4" fontId="43" fillId="0" borderId="0" xfId="3" applyNumberFormat="1" applyFont="1" applyAlignment="1">
      <alignment vertical="center"/>
    </xf>
    <xf numFmtId="4" fontId="43" fillId="0" borderId="0" xfId="4" applyNumberFormat="1" applyFont="1" applyAlignment="1">
      <alignment horizontal="right" vertical="center"/>
    </xf>
    <xf numFmtId="3" fontId="43" fillId="0" borderId="0" xfId="4" applyNumberFormat="1" applyFont="1" applyAlignment="1">
      <alignment horizontal="right" vertical="center"/>
    </xf>
    <xf numFmtId="166" fontId="43" fillId="0" borderId="0" xfId="6" applyFont="1" applyFill="1" applyAlignment="1">
      <alignment vertical="center"/>
    </xf>
    <xf numFmtId="43" fontId="43" fillId="0" borderId="0" xfId="3" applyNumberFormat="1" applyFont="1" applyAlignment="1">
      <alignment vertical="center"/>
    </xf>
    <xf numFmtId="0" fontId="42" fillId="11" borderId="0" xfId="3" applyFont="1" applyFill="1" applyAlignment="1">
      <alignment horizontal="left" vertical="center" indent="1"/>
    </xf>
    <xf numFmtId="3" fontId="42" fillId="0" borderId="0" xfId="4" applyNumberFormat="1" applyFont="1" applyFill="1" applyAlignment="1">
      <alignment horizontal="right" vertical="center"/>
    </xf>
    <xf numFmtId="0" fontId="43" fillId="0" borderId="0" xfId="3" applyFont="1" applyAlignment="1">
      <alignment horizontal="left" vertical="center" indent="2"/>
    </xf>
    <xf numFmtId="3" fontId="43" fillId="0" borderId="0" xfId="6" applyNumberFormat="1" applyFont="1" applyAlignment="1">
      <alignment horizontal="right" vertical="center"/>
    </xf>
    <xf numFmtId="0" fontId="42" fillId="0" borderId="0" xfId="3" applyFont="1" applyAlignment="1">
      <alignment vertical="center"/>
    </xf>
    <xf numFmtId="0" fontId="42" fillId="12" borderId="0" xfId="3" applyFont="1" applyFill="1" applyAlignment="1">
      <alignment vertical="center"/>
    </xf>
    <xf numFmtId="3" fontId="42" fillId="12" borderId="0" xfId="4" applyNumberFormat="1" applyFont="1" applyFill="1" applyAlignment="1">
      <alignment horizontal="right" vertical="center"/>
    </xf>
    <xf numFmtId="3" fontId="43" fillId="0" borderId="0" xfId="3" applyNumberFormat="1" applyFont="1" applyAlignment="1">
      <alignment vertical="center"/>
    </xf>
    <xf numFmtId="0" fontId="45" fillId="13" borderId="0" xfId="3" applyFont="1" applyFill="1" applyAlignment="1">
      <alignment vertical="center"/>
    </xf>
    <xf numFmtId="3" fontId="45" fillId="13" borderId="0" xfId="4" applyNumberFormat="1" applyFont="1" applyFill="1" applyAlignment="1">
      <alignment horizontal="right" vertical="center"/>
    </xf>
    <xf numFmtId="4" fontId="33" fillId="0" borderId="0" xfId="4" applyNumberFormat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7" fillId="0" borderId="0" xfId="3" applyFont="1" applyAlignment="1">
      <alignment horizontal="center" vertical="center" wrapText="1"/>
    </xf>
    <xf numFmtId="0" fontId="39" fillId="0" borderId="0" xfId="3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7">
    <cellStyle name="Normal" xfId="0" builtinId="0"/>
    <cellStyle name="Normal 2" xfId="5" xr:uid="{AEE56EE0-6C56-4D3D-8A7A-FA7D7A6BFCA8}"/>
    <cellStyle name="Normal 2 4 2" xfId="3" xr:uid="{CD2ED871-24E4-4986-A42B-9888841543D3}"/>
    <cellStyle name="Separador de milhares 3" xfId="1" xr:uid="{00000000-0005-0000-0000-000001000000}"/>
    <cellStyle name="Separador de milhares 4" xfId="2" xr:uid="{00000000-0005-0000-0000-000002000000}"/>
    <cellStyle name="Vírgula 2" xfId="4" xr:uid="{63773553-5C82-4C8F-AB6C-89EC5A905657}"/>
    <cellStyle name="Vírgula 3" xfId="6" xr:uid="{4FCFE5ED-173C-42EF-88CB-9FDC32CB30CC}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107157</xdr:colOff>
      <xdr:row>0</xdr:row>
      <xdr:rowOff>0</xdr:rowOff>
    </xdr:from>
    <xdr:to>
      <xdr:col>11</xdr:col>
      <xdr:colOff>892968</xdr:colOff>
      <xdr:row>1</xdr:row>
      <xdr:rowOff>35719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82032E1-EC11-40DB-8C4E-791721585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7" y="0"/>
          <a:ext cx="13730286" cy="8929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</xdr:rowOff>
    </xdr:from>
    <xdr:to>
      <xdr:col>11</xdr:col>
      <xdr:colOff>940594</xdr:colOff>
      <xdr:row>0</xdr:row>
      <xdr:rowOff>856274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4602E98-66AD-4839-91B7-AF8A55687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"/>
          <a:ext cx="14389893" cy="8562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1</xdr:rowOff>
    </xdr:from>
    <xdr:to>
      <xdr:col>13</xdr:col>
      <xdr:colOff>721178</xdr:colOff>
      <xdr:row>0</xdr:row>
      <xdr:rowOff>911679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0141D56-4837-4661-9150-57E4CFDCF6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27215" y="1"/>
          <a:ext cx="12352563" cy="9116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509832</xdr:colOff>
      <xdr:row>0</xdr:row>
      <xdr:rowOff>833437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F6AF74B-0AC1-44FC-8D75-3F99406F9B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1"/>
          <a:ext cx="12330357" cy="8334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BA89-ED47-4B28-9F42-7BD085954946}">
  <sheetPr>
    <pageSetUpPr fitToPage="1"/>
  </sheetPr>
  <dimension ref="A1:Q41"/>
  <sheetViews>
    <sheetView topLeftCell="A10" zoomScale="80" zoomScaleNormal="80" workbookViewId="0">
      <selection activeCell="E4" sqref="E1:E1048576"/>
    </sheetView>
  </sheetViews>
  <sheetFormatPr defaultColWidth="9.140625" defaultRowHeight="15" x14ac:dyDescent="0.25"/>
  <cols>
    <col min="1" max="1" width="64.42578125" style="1" customWidth="1"/>
    <col min="2" max="2" width="4.7109375" style="1" customWidth="1"/>
    <col min="3" max="3" width="13.7109375" style="1" customWidth="1"/>
    <col min="4" max="4" width="13.28515625" style="1" customWidth="1"/>
    <col min="5" max="5" width="10" style="1" hidden="1" customWidth="1"/>
    <col min="6" max="15" width="8.28515625" style="1" hidden="1" customWidth="1"/>
    <col min="16" max="16" width="2.85546875" style="1" customWidth="1"/>
    <col min="17" max="17" width="11" style="1" customWidth="1"/>
    <col min="18" max="16384" width="9.140625" style="1"/>
  </cols>
  <sheetData>
    <row r="1" spans="1:17" ht="32.450000000000003" customHeight="1" x14ac:dyDescent="0.25">
      <c r="A1" s="127" t="s">
        <v>29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</row>
    <row r="2" spans="1:17" ht="42" customHeight="1" x14ac:dyDescent="0.25">
      <c r="A2" s="128" t="s">
        <v>46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</row>
    <row r="3" spans="1:17" ht="30" customHeight="1" x14ac:dyDescent="0.25">
      <c r="A3" s="129" t="s">
        <v>45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</row>
    <row r="4" spans="1:17" s="4" customFormat="1" ht="18" customHeight="1" x14ac:dyDescent="0.3">
      <c r="A4" s="2"/>
      <c r="B4" s="3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7" s="6" customFormat="1" x14ac:dyDescent="0.25">
      <c r="C5" s="7" t="s">
        <v>43</v>
      </c>
      <c r="D5" s="7" t="s">
        <v>38</v>
      </c>
      <c r="E5" s="7" t="s">
        <v>32</v>
      </c>
      <c r="F5" s="7" t="s">
        <v>33</v>
      </c>
      <c r="G5" s="7" t="s">
        <v>34</v>
      </c>
      <c r="H5" s="7" t="s">
        <v>35</v>
      </c>
      <c r="I5" s="7" t="s">
        <v>36</v>
      </c>
      <c r="J5" s="7" t="s">
        <v>37</v>
      </c>
      <c r="K5" s="7" t="s">
        <v>39</v>
      </c>
      <c r="L5" s="7" t="s">
        <v>40</v>
      </c>
      <c r="M5" s="7" t="s">
        <v>41</v>
      </c>
      <c r="N5" s="7" t="s">
        <v>42</v>
      </c>
      <c r="O5" s="7" t="s">
        <v>43</v>
      </c>
      <c r="Q5" s="7" t="s">
        <v>31</v>
      </c>
    </row>
    <row r="6" spans="1:17" s="8" customFormat="1" ht="12" thickBot="1" x14ac:dyDescent="0.3">
      <c r="C6" s="9">
        <v>2022</v>
      </c>
      <c r="D6" s="9">
        <v>2022</v>
      </c>
      <c r="E6" s="9">
        <v>2022</v>
      </c>
      <c r="F6" s="9">
        <v>2022</v>
      </c>
      <c r="G6" s="9">
        <v>2022</v>
      </c>
      <c r="H6" s="9">
        <v>2022</v>
      </c>
      <c r="I6" s="9">
        <v>2022</v>
      </c>
      <c r="J6" s="9">
        <v>2022</v>
      </c>
      <c r="K6" s="9">
        <v>2022</v>
      </c>
      <c r="L6" s="9">
        <v>2022</v>
      </c>
      <c r="M6" s="9">
        <v>2022</v>
      </c>
      <c r="N6" s="9">
        <v>2022</v>
      </c>
      <c r="O6" s="9">
        <v>2023</v>
      </c>
      <c r="Q6" s="9"/>
    </row>
    <row r="8" spans="1:17" s="11" customFormat="1" ht="16.5" thickBot="1" x14ac:dyDescent="0.3">
      <c r="A8" s="10" t="s">
        <v>0</v>
      </c>
      <c r="C8" s="12">
        <v>9586.0918899998433</v>
      </c>
      <c r="D8" s="12">
        <v>7692.8218899998374</v>
      </c>
      <c r="E8" s="12">
        <f>D39</f>
        <v>-0.19811000016215985</v>
      </c>
      <c r="F8" s="12">
        <f t="shared" ref="F8:O8" si="0">E39</f>
        <v>-0.19811000016215985</v>
      </c>
      <c r="G8" s="12">
        <f t="shared" si="0"/>
        <v>-0.19811000016215985</v>
      </c>
      <c r="H8" s="12">
        <f t="shared" si="0"/>
        <v>-0.19811000016215985</v>
      </c>
      <c r="I8" s="12">
        <f t="shared" si="0"/>
        <v>-0.19811000016215985</v>
      </c>
      <c r="J8" s="12">
        <f t="shared" si="0"/>
        <v>-0.19811000016215985</v>
      </c>
      <c r="K8" s="12">
        <f t="shared" si="0"/>
        <v>-0.19811000016215985</v>
      </c>
      <c r="L8" s="12">
        <f t="shared" si="0"/>
        <v>-0.19811000016215985</v>
      </c>
      <c r="M8" s="12">
        <f t="shared" si="0"/>
        <v>-0.19811000016215985</v>
      </c>
      <c r="N8" s="12">
        <f t="shared" si="0"/>
        <v>-0.19811000016215985</v>
      </c>
      <c r="O8" s="12">
        <f t="shared" si="0"/>
        <v>-0.19811000016215985</v>
      </c>
      <c r="Q8" s="12">
        <f>D8</f>
        <v>7692.8218899998374</v>
      </c>
    </row>
    <row r="10" spans="1:17" s="13" customFormat="1" ht="15.75" x14ac:dyDescent="0.25">
      <c r="A10" s="13" t="s">
        <v>1</v>
      </c>
    </row>
    <row r="11" spans="1:17" s="15" customFormat="1" ht="15.75" x14ac:dyDescent="0.25">
      <c r="A11" s="14" t="s">
        <v>2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Q11" s="16">
        <f t="shared" ref="Q11:Q13" si="1">SUM(E11:P11)</f>
        <v>0</v>
      </c>
    </row>
    <row r="12" spans="1:17" s="15" customFormat="1" ht="15.75" x14ac:dyDescent="0.25">
      <c r="A12" s="14" t="s">
        <v>3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Q12" s="16">
        <f t="shared" si="1"/>
        <v>0</v>
      </c>
    </row>
    <row r="13" spans="1:17" s="15" customFormat="1" ht="15.75" x14ac:dyDescent="0.25">
      <c r="A13" s="14" t="s">
        <v>4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Q13" s="16">
        <f t="shared" si="1"/>
        <v>0</v>
      </c>
    </row>
    <row r="14" spans="1:17" s="15" customFormat="1" ht="15.75" x14ac:dyDescent="0.25">
      <c r="A14" s="14" t="s">
        <v>5</v>
      </c>
      <c r="C14" s="16">
        <v>47004.01</v>
      </c>
      <c r="D14" s="16">
        <v>0</v>
      </c>
      <c r="E14" s="16">
        <v>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Q14" s="16">
        <f>SUM(D14:P14)</f>
        <v>0</v>
      </c>
    </row>
    <row r="15" spans="1:17" s="15" customFormat="1" ht="15.75" x14ac:dyDescent="0.25">
      <c r="A15" s="14" t="s">
        <v>6</v>
      </c>
      <c r="C15" s="16">
        <v>57.99</v>
      </c>
      <c r="D15" s="16">
        <v>9.98</v>
      </c>
      <c r="E15" s="16">
        <v>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Q15" s="16">
        <f t="shared" ref="Q15:Q16" si="2">SUM(D15:P15)</f>
        <v>9.98</v>
      </c>
    </row>
    <row r="16" spans="1:17" s="15" customFormat="1" ht="15.75" x14ac:dyDescent="0.25">
      <c r="A16" s="14" t="s">
        <v>7</v>
      </c>
      <c r="C16" s="16">
        <v>0.1</v>
      </c>
      <c r="D16" s="16">
        <v>0</v>
      </c>
      <c r="E16" s="16">
        <v>0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Q16" s="16">
        <f t="shared" si="2"/>
        <v>0</v>
      </c>
    </row>
    <row r="17" spans="1:17" s="11" customFormat="1" ht="15.75" x14ac:dyDescent="0.25">
      <c r="A17" s="36" t="s">
        <v>8</v>
      </c>
      <c r="C17" s="18">
        <f t="shared" ref="C17" si="3">SUM(C11:C16)</f>
        <v>47062.1</v>
      </c>
      <c r="D17" s="18">
        <f t="shared" ref="D17:O17" si="4">SUM(D11:D16)</f>
        <v>9.98</v>
      </c>
      <c r="E17" s="18">
        <f t="shared" si="4"/>
        <v>0</v>
      </c>
      <c r="F17" s="18">
        <f t="shared" si="4"/>
        <v>0</v>
      </c>
      <c r="G17" s="18">
        <f t="shared" si="4"/>
        <v>0</v>
      </c>
      <c r="H17" s="18">
        <f t="shared" si="4"/>
        <v>0</v>
      </c>
      <c r="I17" s="18">
        <f t="shared" si="4"/>
        <v>0</v>
      </c>
      <c r="J17" s="18">
        <f t="shared" si="4"/>
        <v>0</v>
      </c>
      <c r="K17" s="18">
        <f t="shared" si="4"/>
        <v>0</v>
      </c>
      <c r="L17" s="18">
        <f t="shared" si="4"/>
        <v>0</v>
      </c>
      <c r="M17" s="18">
        <f t="shared" si="4"/>
        <v>0</v>
      </c>
      <c r="N17" s="18">
        <f t="shared" si="4"/>
        <v>0</v>
      </c>
      <c r="O17" s="18">
        <f t="shared" si="4"/>
        <v>0</v>
      </c>
      <c r="Q17" s="18">
        <f t="shared" ref="Q17" si="5">SUM(Q11:Q16)</f>
        <v>9.98</v>
      </c>
    </row>
    <row r="18" spans="1:17" x14ac:dyDescent="0.25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Q18" s="19"/>
    </row>
    <row r="19" spans="1:17" s="13" customFormat="1" ht="15.75" x14ac:dyDescent="0.25">
      <c r="A19" s="13" t="s">
        <v>9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Q19" s="20"/>
    </row>
    <row r="20" spans="1:17" s="15" customFormat="1" ht="15.75" x14ac:dyDescent="0.25">
      <c r="A20" s="14" t="s">
        <v>10</v>
      </c>
      <c r="C20" s="21">
        <v>-29385.919999999998</v>
      </c>
      <c r="D20" s="16">
        <v>-9463.81</v>
      </c>
      <c r="E20" s="21">
        <v>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Q20" s="16">
        <f t="shared" ref="Q20:Q22" si="6">SUM(D20:P20)</f>
        <v>-9463.81</v>
      </c>
    </row>
    <row r="21" spans="1:17" s="15" customFormat="1" ht="15.75" x14ac:dyDescent="0.25">
      <c r="A21" s="14" t="s">
        <v>11</v>
      </c>
      <c r="C21" s="16">
        <v>0</v>
      </c>
      <c r="D21" s="16">
        <v>0</v>
      </c>
      <c r="E21" s="21">
        <v>0</v>
      </c>
      <c r="F21" s="21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Q21" s="16">
        <f t="shared" si="6"/>
        <v>0</v>
      </c>
    </row>
    <row r="22" spans="1:17" s="15" customFormat="1" ht="15.75" x14ac:dyDescent="0.25">
      <c r="A22" s="14" t="s">
        <v>12</v>
      </c>
      <c r="C22" s="21">
        <v>-1770.79</v>
      </c>
      <c r="D22" s="21">
        <v>1701.55</v>
      </c>
      <c r="E22" s="21">
        <v>0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Q22" s="16">
        <f t="shared" si="6"/>
        <v>1701.55</v>
      </c>
    </row>
    <row r="23" spans="1:17" s="15" customFormat="1" ht="15.75" x14ac:dyDescent="0.25">
      <c r="A23" s="22" t="s">
        <v>13</v>
      </c>
      <c r="C23" s="37">
        <f t="shared" ref="C23" si="7">SUM(C20:C22)</f>
        <v>-31156.71</v>
      </c>
      <c r="D23" s="37">
        <f t="shared" ref="D23:O23" si="8">SUM(D20:D22)</f>
        <v>-7762.2599999999993</v>
      </c>
      <c r="E23" s="37">
        <f t="shared" si="8"/>
        <v>0</v>
      </c>
      <c r="F23" s="37">
        <f t="shared" si="8"/>
        <v>0</v>
      </c>
      <c r="G23" s="37">
        <f t="shared" si="8"/>
        <v>0</v>
      </c>
      <c r="H23" s="37">
        <f t="shared" si="8"/>
        <v>0</v>
      </c>
      <c r="I23" s="37">
        <f t="shared" si="8"/>
        <v>0</v>
      </c>
      <c r="J23" s="37">
        <f t="shared" si="8"/>
        <v>0</v>
      </c>
      <c r="K23" s="37">
        <f t="shared" si="8"/>
        <v>0</v>
      </c>
      <c r="L23" s="37">
        <f t="shared" si="8"/>
        <v>0</v>
      </c>
      <c r="M23" s="37">
        <f t="shared" si="8"/>
        <v>0</v>
      </c>
      <c r="N23" s="37">
        <f t="shared" si="8"/>
        <v>0</v>
      </c>
      <c r="O23" s="37">
        <f t="shared" si="8"/>
        <v>0</v>
      </c>
      <c r="Q23" s="37">
        <f t="shared" ref="Q23" si="9">SUM(Q20:Q22)</f>
        <v>-7762.2599999999993</v>
      </c>
    </row>
    <row r="24" spans="1:17" s="15" customFormat="1" ht="15.75" x14ac:dyDescent="0.25">
      <c r="A24" s="14" t="s">
        <v>14</v>
      </c>
      <c r="C24" s="21">
        <v>-6299.79</v>
      </c>
      <c r="D24" s="16">
        <v>-33.75</v>
      </c>
      <c r="E24" s="21">
        <v>0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Q24" s="16">
        <f t="shared" ref="Q24:Q26" si="10">SUM(D24:P24)</f>
        <v>-33.75</v>
      </c>
    </row>
    <row r="25" spans="1:17" s="15" customFormat="1" ht="15.75" x14ac:dyDescent="0.25">
      <c r="A25" s="14" t="s">
        <v>15</v>
      </c>
      <c r="C25" s="21">
        <v>-8755.4</v>
      </c>
      <c r="D25" s="16">
        <v>0</v>
      </c>
      <c r="E25" s="21">
        <v>0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Q25" s="16">
        <f t="shared" si="10"/>
        <v>0</v>
      </c>
    </row>
    <row r="26" spans="1:17" s="15" customFormat="1" ht="15.75" x14ac:dyDescent="0.25">
      <c r="A26" s="14" t="s">
        <v>7</v>
      </c>
      <c r="C26" s="21">
        <v>-2026.3</v>
      </c>
      <c r="D26" s="16">
        <v>0</v>
      </c>
      <c r="E26" s="21">
        <v>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Q26" s="16">
        <f t="shared" si="10"/>
        <v>0</v>
      </c>
    </row>
    <row r="27" spans="1:17" s="11" customFormat="1" ht="15.75" x14ac:dyDescent="0.25">
      <c r="A27" s="17" t="s">
        <v>8</v>
      </c>
      <c r="C27" s="23">
        <f t="shared" ref="C27" si="11">SUM(C23:C26)</f>
        <v>-48238.200000000004</v>
      </c>
      <c r="D27" s="23">
        <f t="shared" ref="D27:O27" si="12">SUM(D23:D26)</f>
        <v>-7796.0099999999993</v>
      </c>
      <c r="E27" s="23">
        <f t="shared" si="12"/>
        <v>0</v>
      </c>
      <c r="F27" s="23">
        <f t="shared" si="12"/>
        <v>0</v>
      </c>
      <c r="G27" s="23">
        <f t="shared" si="12"/>
        <v>0</v>
      </c>
      <c r="H27" s="23">
        <f t="shared" si="12"/>
        <v>0</v>
      </c>
      <c r="I27" s="23">
        <f t="shared" si="12"/>
        <v>0</v>
      </c>
      <c r="J27" s="23">
        <f t="shared" si="12"/>
        <v>0</v>
      </c>
      <c r="K27" s="23">
        <f t="shared" si="12"/>
        <v>0</v>
      </c>
      <c r="L27" s="23">
        <f t="shared" si="12"/>
        <v>0</v>
      </c>
      <c r="M27" s="23">
        <f t="shared" si="12"/>
        <v>0</v>
      </c>
      <c r="N27" s="23">
        <f t="shared" si="12"/>
        <v>0</v>
      </c>
      <c r="O27" s="23">
        <f t="shared" si="12"/>
        <v>0</v>
      </c>
      <c r="Q27" s="23">
        <f t="shared" ref="Q27" si="13">SUM(Q23:Q26)</f>
        <v>-7796.0099999999993</v>
      </c>
    </row>
    <row r="28" spans="1:17" x14ac:dyDescent="0.25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Q28" s="19"/>
    </row>
    <row r="29" spans="1:17" s="24" customFormat="1" ht="15.75" x14ac:dyDescent="0.25">
      <c r="A29" s="13" t="s">
        <v>16</v>
      </c>
      <c r="B29" s="1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Q29" s="20"/>
    </row>
    <row r="30" spans="1:17" s="25" customFormat="1" ht="15.75" x14ac:dyDescent="0.25">
      <c r="A30" s="14" t="s">
        <v>17</v>
      </c>
      <c r="B30" s="15"/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Q30" s="16">
        <f>SUM(E30:P30)</f>
        <v>0</v>
      </c>
    </row>
    <row r="31" spans="1:17" s="25" customFormat="1" ht="15.75" x14ac:dyDescent="0.25">
      <c r="A31" s="14" t="s">
        <v>18</v>
      </c>
      <c r="B31" s="15"/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Q31" s="16">
        <f>SUM(E31:P31)</f>
        <v>0</v>
      </c>
    </row>
    <row r="32" spans="1:17" s="25" customFormat="1" ht="15.75" x14ac:dyDescent="0.25">
      <c r="A32" s="14" t="s">
        <v>19</v>
      </c>
      <c r="B32" s="15"/>
      <c r="C32" s="21">
        <f>-706.49+0.4</f>
        <v>-706.09</v>
      </c>
      <c r="D32" s="21">
        <v>59.26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Q32" s="16">
        <f>SUM(D32:P32)</f>
        <v>59.26</v>
      </c>
    </row>
    <row r="33" spans="1:17" s="26" customFormat="1" ht="15.75" x14ac:dyDescent="0.25">
      <c r="A33" s="17" t="s">
        <v>8</v>
      </c>
      <c r="B33" s="11"/>
      <c r="C33" s="23">
        <f t="shared" ref="C33" si="14">SUM(C30:C32)</f>
        <v>-706.09</v>
      </c>
      <c r="D33" s="23">
        <f t="shared" ref="D33:O33" si="15">SUM(D30:D32)</f>
        <v>59.26</v>
      </c>
      <c r="E33" s="23">
        <f t="shared" si="15"/>
        <v>0</v>
      </c>
      <c r="F33" s="23">
        <f t="shared" si="15"/>
        <v>0</v>
      </c>
      <c r="G33" s="23">
        <f t="shared" si="15"/>
        <v>0</v>
      </c>
      <c r="H33" s="23">
        <f t="shared" si="15"/>
        <v>0</v>
      </c>
      <c r="I33" s="23">
        <f t="shared" si="15"/>
        <v>0</v>
      </c>
      <c r="J33" s="23">
        <f t="shared" si="15"/>
        <v>0</v>
      </c>
      <c r="K33" s="23">
        <f t="shared" si="15"/>
        <v>0</v>
      </c>
      <c r="L33" s="23">
        <f t="shared" si="15"/>
        <v>0</v>
      </c>
      <c r="M33" s="23">
        <f t="shared" si="15"/>
        <v>0</v>
      </c>
      <c r="N33" s="23">
        <f t="shared" si="15"/>
        <v>0</v>
      </c>
      <c r="O33" s="23">
        <f t="shared" si="15"/>
        <v>0</v>
      </c>
      <c r="Q33" s="23">
        <f t="shared" ref="Q33" si="16">SUM(Q30:Q32)</f>
        <v>59.26</v>
      </c>
    </row>
    <row r="34" spans="1:17" x14ac:dyDescent="0.25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Q34" s="19"/>
    </row>
    <row r="35" spans="1:17" s="11" customFormat="1" ht="15.75" x14ac:dyDescent="0.25">
      <c r="A35" s="27" t="s">
        <v>20</v>
      </c>
      <c r="C35" s="28">
        <f t="shared" ref="C35:D35" si="17">C17+C27+C33</f>
        <v>-1882.190000000006</v>
      </c>
      <c r="D35" s="28">
        <f t="shared" si="17"/>
        <v>-7726.7699999999995</v>
      </c>
      <c r="E35" s="28">
        <f t="shared" ref="E35:O35" si="18">E17+E27+E33</f>
        <v>0</v>
      </c>
      <c r="F35" s="28">
        <f t="shared" si="18"/>
        <v>0</v>
      </c>
      <c r="G35" s="28">
        <f t="shared" si="18"/>
        <v>0</v>
      </c>
      <c r="H35" s="28">
        <f t="shared" si="18"/>
        <v>0</v>
      </c>
      <c r="I35" s="28">
        <f t="shared" si="18"/>
        <v>0</v>
      </c>
      <c r="J35" s="28">
        <f t="shared" si="18"/>
        <v>0</v>
      </c>
      <c r="K35" s="28">
        <f t="shared" si="18"/>
        <v>0</v>
      </c>
      <c r="L35" s="28">
        <f t="shared" si="18"/>
        <v>0</v>
      </c>
      <c r="M35" s="28">
        <f t="shared" si="18"/>
        <v>0</v>
      </c>
      <c r="N35" s="28">
        <f t="shared" si="18"/>
        <v>0</v>
      </c>
      <c r="O35" s="28">
        <f t="shared" si="18"/>
        <v>0</v>
      </c>
      <c r="Q35" s="28">
        <f t="shared" ref="Q35" si="19">Q17+Q27+Q33</f>
        <v>-7726.7699999999995</v>
      </c>
    </row>
    <row r="36" spans="1:17" s="29" customFormat="1" ht="15.75" x14ac:dyDescent="0.25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Q36" s="30"/>
    </row>
    <row r="37" spans="1:17" s="33" customFormat="1" ht="15.75" x14ac:dyDescent="0.25">
      <c r="A37" s="31" t="s">
        <v>21</v>
      </c>
      <c r="B37" s="29"/>
      <c r="C37" s="32">
        <v>-11.08</v>
      </c>
      <c r="D37" s="32">
        <v>33.75</v>
      </c>
      <c r="E37" s="32">
        <v>0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Q37" s="16">
        <f>SUM(D37:P37)</f>
        <v>33.75</v>
      </c>
    </row>
    <row r="38" spans="1:17" x14ac:dyDescent="0.25"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Q38" s="19"/>
    </row>
    <row r="39" spans="1:17" s="11" customFormat="1" ht="16.5" thickBot="1" x14ac:dyDescent="0.3">
      <c r="A39" s="34" t="s">
        <v>22</v>
      </c>
      <c r="C39" s="35">
        <f t="shared" ref="C39" si="20">C8+C35+C37</f>
        <v>7692.8218899998374</v>
      </c>
      <c r="D39" s="35">
        <f t="shared" ref="D39:O39" si="21">D8+D35+D37</f>
        <v>-0.19811000016215985</v>
      </c>
      <c r="E39" s="35">
        <f t="shared" si="21"/>
        <v>-0.19811000016215985</v>
      </c>
      <c r="F39" s="35">
        <f t="shared" si="21"/>
        <v>-0.19811000016215985</v>
      </c>
      <c r="G39" s="35">
        <f t="shared" si="21"/>
        <v>-0.19811000016215985</v>
      </c>
      <c r="H39" s="35">
        <f t="shared" si="21"/>
        <v>-0.19811000016215985</v>
      </c>
      <c r="I39" s="35">
        <f t="shared" si="21"/>
        <v>-0.19811000016215985</v>
      </c>
      <c r="J39" s="35">
        <f t="shared" si="21"/>
        <v>-0.19811000016215985</v>
      </c>
      <c r="K39" s="35">
        <f t="shared" si="21"/>
        <v>-0.19811000016215985</v>
      </c>
      <c r="L39" s="35">
        <f t="shared" si="21"/>
        <v>-0.19811000016215985</v>
      </c>
      <c r="M39" s="35">
        <f t="shared" si="21"/>
        <v>-0.19811000016215985</v>
      </c>
      <c r="N39" s="35">
        <f t="shared" si="21"/>
        <v>-0.19811000016215985</v>
      </c>
      <c r="O39" s="35">
        <f t="shared" si="21"/>
        <v>-0.19811000016215985</v>
      </c>
      <c r="Q39" s="35">
        <f t="shared" ref="Q39" si="22">Q8+Q35+Q37</f>
        <v>-0.19811000016215985</v>
      </c>
    </row>
    <row r="40" spans="1:17" x14ac:dyDescent="0.25"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1:17" x14ac:dyDescent="0.25">
      <c r="A41" s="1" t="s">
        <v>44</v>
      </c>
    </row>
  </sheetData>
  <mergeCells count="3">
    <mergeCell ref="A1:Q1"/>
    <mergeCell ref="A2:Q2"/>
    <mergeCell ref="A3:Q3"/>
  </mergeCells>
  <printOptions horizontalCentered="1"/>
  <pageMargins left="0.70866141732283472" right="0.70866141732283472" top="1.1811023622047245" bottom="0.59055118110236227" header="0.31496062992125984" footer="0.31496062992125984"/>
  <pageSetup paperSize="9" scale="70" orientation="landscape" r:id="rId1"/>
  <headerFooter>
    <oddHeader>&amp;L&amp;G</oddHeader>
    <oddFooter>&amp;C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D7B7F-2167-4BD2-8335-7A3E43E9BB37}">
  <dimension ref="A1:L35"/>
  <sheetViews>
    <sheetView showGridLines="0" tabSelected="1" zoomScale="80" zoomScaleNormal="80" workbookViewId="0">
      <selection activeCell="A23" sqref="A23"/>
    </sheetView>
  </sheetViews>
  <sheetFormatPr defaultColWidth="6.85546875" defaultRowHeight="15" customHeight="1" x14ac:dyDescent="0.25"/>
  <cols>
    <col min="1" max="1" width="47" style="101" customWidth="1"/>
    <col min="2" max="12" width="14.7109375" style="101" customWidth="1"/>
    <col min="13" max="16384" width="6.85546875" style="101"/>
  </cols>
  <sheetData>
    <row r="1" spans="1:12" s="86" customFormat="1" ht="67.5" customHeight="1" x14ac:dyDescent="0.25"/>
    <row r="2" spans="1:12" s="86" customFormat="1" ht="30.75" customHeight="1" x14ac:dyDescent="0.25">
      <c r="B2" s="87"/>
      <c r="C2" s="87"/>
      <c r="D2" s="87"/>
      <c r="E2" s="88"/>
      <c r="F2" s="87"/>
      <c r="G2" s="87"/>
      <c r="H2" s="87"/>
      <c r="I2" s="87"/>
      <c r="J2" s="87"/>
    </row>
    <row r="3" spans="1:12" s="90" customFormat="1" ht="15.95" customHeight="1" x14ac:dyDescent="0.25">
      <c r="A3" s="130" t="s">
        <v>48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89"/>
    </row>
    <row r="4" spans="1:12" s="90" customFormat="1" ht="15.95" customHeight="1" x14ac:dyDescent="0.25">
      <c r="A4" s="131" t="s">
        <v>49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91"/>
    </row>
    <row r="5" spans="1:12" s="90" customFormat="1" ht="15.95" customHeight="1" x14ac:dyDescent="0.25">
      <c r="A5" s="131" t="s">
        <v>104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91"/>
    </row>
    <row r="6" spans="1:12" s="86" customFormat="1" ht="15.95" customHeight="1" x14ac:dyDescent="0.25">
      <c r="B6" s="87"/>
      <c r="C6" s="87"/>
      <c r="D6" s="87"/>
      <c r="E6" s="88"/>
      <c r="F6" s="87"/>
      <c r="G6" s="87"/>
      <c r="H6" s="87"/>
      <c r="I6" s="87"/>
      <c r="J6" s="87"/>
    </row>
    <row r="7" spans="1:12" s="86" customFormat="1" ht="15.95" customHeight="1" x14ac:dyDescent="0.25">
      <c r="A7" s="92"/>
      <c r="B7" s="93" t="s">
        <v>50</v>
      </c>
      <c r="C7" s="93" t="s">
        <v>51</v>
      </c>
      <c r="D7" s="93" t="s">
        <v>52</v>
      </c>
      <c r="E7" s="93" t="s">
        <v>53</v>
      </c>
      <c r="F7" s="93" t="s">
        <v>54</v>
      </c>
      <c r="G7" s="93" t="s">
        <v>55</v>
      </c>
      <c r="H7" s="93" t="s">
        <v>56</v>
      </c>
      <c r="I7" s="93" t="s">
        <v>57</v>
      </c>
      <c r="J7" s="93" t="s">
        <v>58</v>
      </c>
      <c r="K7" s="93" t="s">
        <v>59</v>
      </c>
      <c r="L7" s="93" t="s">
        <v>105</v>
      </c>
    </row>
    <row r="8" spans="1:12" s="86" customFormat="1" ht="15.95" customHeight="1" x14ac:dyDescent="0.25"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s="96" customFormat="1" ht="21.95" customHeight="1" x14ac:dyDescent="0.25">
      <c r="A9" s="94" t="s">
        <v>60</v>
      </c>
      <c r="B9" s="95">
        <f>B10+B16</f>
        <v>15402525.68</v>
      </c>
      <c r="C9" s="95">
        <v>22847635.420000002</v>
      </c>
      <c r="D9" s="95">
        <f t="shared" ref="D9:G9" si="0">D10+D16</f>
        <v>30144573.439999998</v>
      </c>
      <c r="E9" s="95">
        <f t="shared" si="0"/>
        <v>36911522.280000001</v>
      </c>
      <c r="F9" s="95">
        <f t="shared" si="0"/>
        <v>43242494.750000007</v>
      </c>
      <c r="G9" s="95">
        <f t="shared" si="0"/>
        <v>48917059.659999996</v>
      </c>
      <c r="H9" s="95">
        <f>H10+H16</f>
        <v>54523228.329999998</v>
      </c>
      <c r="I9" s="95">
        <f>I10+I16</f>
        <v>59811392.229999997</v>
      </c>
      <c r="J9" s="95">
        <f>J10+J16</f>
        <v>64807143.850000001</v>
      </c>
      <c r="K9" s="95">
        <f>K10+K16</f>
        <v>69457375.13000001</v>
      </c>
      <c r="L9" s="95">
        <f>L10+L16</f>
        <v>12005000.73</v>
      </c>
    </row>
    <row r="10" spans="1:12" s="96" customFormat="1" ht="21.95" customHeight="1" x14ac:dyDescent="0.25">
      <c r="A10" s="97" t="s">
        <v>61</v>
      </c>
      <c r="B10" s="98">
        <f>SUM(B11:B15)</f>
        <v>15393242.68</v>
      </c>
      <c r="C10" s="98">
        <v>22838482.550000001</v>
      </c>
      <c r="D10" s="98">
        <f>SUM(D11:D15)</f>
        <v>30111590.689999998</v>
      </c>
      <c r="E10" s="98">
        <f t="shared" ref="E10:J10" si="1">SUM(E11:E15)</f>
        <v>36845895.219999999</v>
      </c>
      <c r="F10" s="98">
        <f t="shared" si="1"/>
        <v>43131840.260000005</v>
      </c>
      <c r="G10" s="98">
        <f t="shared" si="1"/>
        <v>48798823.609999999</v>
      </c>
      <c r="H10" s="98">
        <f t="shared" si="1"/>
        <v>54376345.539999999</v>
      </c>
      <c r="I10" s="98">
        <f t="shared" si="1"/>
        <v>59523895.489999995</v>
      </c>
      <c r="J10" s="98">
        <f t="shared" si="1"/>
        <v>64514185.170000002</v>
      </c>
      <c r="K10" s="98">
        <f>SUM(K11:K15)</f>
        <v>69159597.820000008</v>
      </c>
      <c r="L10" s="98">
        <f>SUM(L11:L15)</f>
        <v>11698082.720000001</v>
      </c>
    </row>
    <row r="11" spans="1:12" s="96" customFormat="1" ht="21.95" customHeight="1" x14ac:dyDescent="0.25">
      <c r="A11" s="99" t="s">
        <v>62</v>
      </c>
      <c r="B11" s="100">
        <v>15391429.279999999</v>
      </c>
      <c r="C11" s="100">
        <v>19438767.739999998</v>
      </c>
      <c r="D11" s="100">
        <v>18426677.479999997</v>
      </c>
      <c r="E11" s="100">
        <v>16782402.010000002</v>
      </c>
      <c r="F11" s="100">
        <v>14779340.050000001</v>
      </c>
      <c r="G11" s="100">
        <v>12127699.439999999</v>
      </c>
      <c r="H11" s="100">
        <v>9349078.5299999993</v>
      </c>
      <c r="I11" s="100">
        <v>6161909.9699999997</v>
      </c>
      <c r="J11" s="100">
        <v>7836046.7300000004</v>
      </c>
      <c r="K11" s="100">
        <v>9141452.5899999999</v>
      </c>
      <c r="L11" s="100">
        <v>9969798.7300000004</v>
      </c>
    </row>
    <row r="12" spans="1:12" s="96" customFormat="1" ht="21.95" customHeight="1" x14ac:dyDescent="0.25">
      <c r="A12" s="99" t="s">
        <v>63</v>
      </c>
      <c r="B12" s="100">
        <v>0</v>
      </c>
      <c r="C12" s="100">
        <v>3330424.66</v>
      </c>
      <c r="D12" s="100">
        <v>11660849.32</v>
      </c>
      <c r="E12" s="100">
        <v>19991273.98</v>
      </c>
      <c r="F12" s="100">
        <v>28321698.649999999</v>
      </c>
      <c r="G12" s="100">
        <v>36652915.32</v>
      </c>
      <c r="H12" s="100">
        <v>44983339.990000002</v>
      </c>
      <c r="I12" s="100">
        <v>53313764.659999996</v>
      </c>
      <c r="J12" s="100">
        <v>56643397.330000006</v>
      </c>
      <c r="K12" s="100">
        <v>59973822</v>
      </c>
      <c r="L12" s="100">
        <v>0</v>
      </c>
    </row>
    <row r="13" spans="1:12" s="96" customFormat="1" ht="21.95" customHeight="1" x14ac:dyDescent="0.25">
      <c r="A13" s="99" t="s">
        <v>106</v>
      </c>
      <c r="B13" s="100">
        <v>0</v>
      </c>
      <c r="C13" s="100">
        <v>0</v>
      </c>
      <c r="D13" s="100">
        <v>0</v>
      </c>
      <c r="E13" s="100">
        <v>0</v>
      </c>
      <c r="F13" s="100">
        <v>0</v>
      </c>
      <c r="G13" s="100">
        <v>0</v>
      </c>
      <c r="H13" s="100">
        <v>0</v>
      </c>
      <c r="I13" s="100">
        <v>0</v>
      </c>
      <c r="J13" s="100">
        <v>0</v>
      </c>
      <c r="K13" s="100">
        <v>0</v>
      </c>
      <c r="L13" s="100">
        <v>1701505.0699999998</v>
      </c>
    </row>
    <row r="14" spans="1:12" s="96" customFormat="1" ht="21.95" customHeight="1" x14ac:dyDescent="0.25">
      <c r="A14" s="99" t="s">
        <v>64</v>
      </c>
      <c r="B14" s="100">
        <v>0</v>
      </c>
      <c r="C14" s="100">
        <v>0</v>
      </c>
      <c r="D14" s="100">
        <v>0</v>
      </c>
      <c r="E14" s="100">
        <v>0</v>
      </c>
      <c r="F14" s="100">
        <v>0</v>
      </c>
      <c r="G14" s="100">
        <v>0</v>
      </c>
      <c r="H14" s="100">
        <v>41860.83</v>
      </c>
      <c r="I14" s="100">
        <v>37391.700000000004</v>
      </c>
      <c r="J14" s="100">
        <v>32922.570000000007</v>
      </c>
      <c r="K14" s="100">
        <v>28453.439999999999</v>
      </c>
      <c r="L14" s="100">
        <v>23984.31</v>
      </c>
    </row>
    <row r="15" spans="1:12" s="96" customFormat="1" ht="21.95" customHeight="1" x14ac:dyDescent="0.25">
      <c r="A15" s="99" t="s">
        <v>65</v>
      </c>
      <c r="B15" s="100">
        <v>1813.4</v>
      </c>
      <c r="C15" s="100">
        <v>69290.149999999994</v>
      </c>
      <c r="D15" s="100">
        <v>24063.89</v>
      </c>
      <c r="E15" s="100">
        <f>19797.73+52421.5</f>
        <v>72219.23</v>
      </c>
      <c r="F15" s="100">
        <v>30801.559999999998</v>
      </c>
      <c r="G15" s="100">
        <v>18208.850000000002</v>
      </c>
      <c r="H15" s="100">
        <v>2066.19</v>
      </c>
      <c r="I15" s="100">
        <v>10829.16</v>
      </c>
      <c r="J15" s="100">
        <v>1818.54</v>
      </c>
      <c r="K15" s="100">
        <v>15869.789999999999</v>
      </c>
      <c r="L15" s="100">
        <v>2794.6100000000065</v>
      </c>
    </row>
    <row r="16" spans="1:12" s="96" customFormat="1" ht="21.95" customHeight="1" x14ac:dyDescent="0.25">
      <c r="A16" s="97" t="s">
        <v>66</v>
      </c>
      <c r="B16" s="98">
        <f>B17</f>
        <v>9283</v>
      </c>
      <c r="C16" s="98">
        <v>9152.8700000000008</v>
      </c>
      <c r="D16" s="98">
        <f t="shared" ref="D16:J16" si="2">D17</f>
        <v>32982.75</v>
      </c>
      <c r="E16" s="98">
        <f t="shared" si="2"/>
        <v>65627.060000000012</v>
      </c>
      <c r="F16" s="98">
        <f t="shared" si="2"/>
        <v>110654.49</v>
      </c>
      <c r="G16" s="98">
        <f t="shared" si="2"/>
        <v>118236.05</v>
      </c>
      <c r="H16" s="98">
        <f t="shared" si="2"/>
        <v>146882.79</v>
      </c>
      <c r="I16" s="98">
        <f t="shared" si="2"/>
        <v>287496.73999999993</v>
      </c>
      <c r="J16" s="98">
        <f t="shared" si="2"/>
        <v>292958.68</v>
      </c>
      <c r="K16" s="98">
        <f>K17</f>
        <v>297777.31</v>
      </c>
      <c r="L16" s="98">
        <f>L17</f>
        <v>306918.01</v>
      </c>
    </row>
    <row r="17" spans="1:12" s="96" customFormat="1" ht="21.95" customHeight="1" x14ac:dyDescent="0.25">
      <c r="A17" s="99" t="s">
        <v>67</v>
      </c>
      <c r="B17" s="100">
        <v>9283</v>
      </c>
      <c r="C17" s="100">
        <v>9152.8700000000008</v>
      </c>
      <c r="D17" s="100">
        <v>32982.75</v>
      </c>
      <c r="E17" s="100">
        <v>65627.060000000012</v>
      </c>
      <c r="F17" s="100">
        <v>110654.49</v>
      </c>
      <c r="G17" s="100">
        <v>118236.05</v>
      </c>
      <c r="H17" s="100">
        <v>146882.79</v>
      </c>
      <c r="I17" s="100">
        <v>287496.73999999993</v>
      </c>
      <c r="J17" s="100">
        <v>292958.68</v>
      </c>
      <c r="K17" s="100">
        <v>297777.31</v>
      </c>
      <c r="L17" s="100">
        <v>306918.01</v>
      </c>
    </row>
    <row r="18" spans="1:12" s="96" customFormat="1" ht="21.95" customHeight="1" x14ac:dyDescent="0.25">
      <c r="A18" s="94" t="s">
        <v>68</v>
      </c>
      <c r="B18" s="95">
        <f t="shared" ref="B18" si="3">B19+B25+B26</f>
        <v>15402525.68</v>
      </c>
      <c r="C18" s="95">
        <v>22847635.419999998</v>
      </c>
      <c r="D18" s="95">
        <f t="shared" ref="D18:J18" si="4">D19+D25+D26</f>
        <v>30144573.440000001</v>
      </c>
      <c r="E18" s="95">
        <f t="shared" si="4"/>
        <v>36911522.280000001</v>
      </c>
      <c r="F18" s="95">
        <f t="shared" si="4"/>
        <v>43242494.749999993</v>
      </c>
      <c r="G18" s="95">
        <f t="shared" si="4"/>
        <v>48917059.659999996</v>
      </c>
      <c r="H18" s="95">
        <f t="shared" si="4"/>
        <v>54523228.330000006</v>
      </c>
      <c r="I18" s="95">
        <f t="shared" si="4"/>
        <v>59811392.230000004</v>
      </c>
      <c r="J18" s="95">
        <f t="shared" si="4"/>
        <v>64807143.850000009</v>
      </c>
      <c r="K18" s="95">
        <f>K19+K25+K26</f>
        <v>69457375.13000001</v>
      </c>
      <c r="L18" s="95">
        <f>L19+L25+L26</f>
        <v>12005000.730000006</v>
      </c>
    </row>
    <row r="19" spans="1:12" s="96" customFormat="1" ht="21.95" customHeight="1" x14ac:dyDescent="0.25">
      <c r="A19" s="97" t="s">
        <v>61</v>
      </c>
      <c r="B19" s="98">
        <f>SUM(B20:B24)</f>
        <v>1222118.6599999999</v>
      </c>
      <c r="C19" s="98">
        <v>1414468.91</v>
      </c>
      <c r="D19" s="98">
        <f t="shared" ref="D19:J19" si="5">SUM(D20:D24)</f>
        <v>1856512.2299999997</v>
      </c>
      <c r="E19" s="98">
        <f t="shared" si="5"/>
        <v>2375776.8599999994</v>
      </c>
      <c r="F19" s="98">
        <f t="shared" si="5"/>
        <v>2882627.65</v>
      </c>
      <c r="G19" s="98">
        <f t="shared" si="5"/>
        <v>3149431.0900000003</v>
      </c>
      <c r="H19" s="98">
        <f t="shared" si="5"/>
        <v>3508656.5200000005</v>
      </c>
      <c r="I19" s="98">
        <f t="shared" si="5"/>
        <v>4401821.0299999993</v>
      </c>
      <c r="J19" s="98">
        <f t="shared" si="5"/>
        <v>5039138.3200000012</v>
      </c>
      <c r="K19" s="98">
        <f>SUM(K20:K24)</f>
        <v>6097710.7800000003</v>
      </c>
      <c r="L19" s="98">
        <f>SUM(L20:L24)</f>
        <v>7026050.0599999987</v>
      </c>
    </row>
    <row r="20" spans="1:12" s="96" customFormat="1" ht="21.95" customHeight="1" x14ac:dyDescent="0.25">
      <c r="A20" s="99" t="s">
        <v>69</v>
      </c>
      <c r="B20" s="100">
        <v>159495.03</v>
      </c>
      <c r="C20" s="100">
        <v>20752.999999999985</v>
      </c>
      <c r="D20" s="100">
        <v>58034.130000000005</v>
      </c>
      <c r="E20" s="100">
        <v>141825.52999999997</v>
      </c>
      <c r="F20" s="100">
        <v>236586.58999999997</v>
      </c>
      <c r="G20" s="100">
        <v>82181.54999999993</v>
      </c>
      <c r="H20" s="100">
        <v>116802.92999999988</v>
      </c>
      <c r="I20" s="100">
        <v>231313.15000000002</v>
      </c>
      <c r="J20" s="100">
        <v>95123.70000000007</v>
      </c>
      <c r="K20" s="100">
        <v>369269.94000000012</v>
      </c>
      <c r="L20" s="100">
        <v>687631.92000000016</v>
      </c>
    </row>
    <row r="21" spans="1:12" s="96" customFormat="1" ht="21.95" customHeight="1" x14ac:dyDescent="0.25">
      <c r="A21" s="99" t="s">
        <v>70</v>
      </c>
      <c r="B21" s="100">
        <v>112464.82999999999</v>
      </c>
      <c r="C21" s="100">
        <v>150274.01</v>
      </c>
      <c r="D21" s="100">
        <v>98268</v>
      </c>
      <c r="E21" s="100">
        <v>158968.87</v>
      </c>
      <c r="F21" s="100">
        <v>143298.20000000007</v>
      </c>
      <c r="G21" s="100">
        <v>216795.29999999993</v>
      </c>
      <c r="H21" s="100">
        <v>217015.63</v>
      </c>
      <c r="I21" s="100">
        <v>254354.79000000004</v>
      </c>
      <c r="J21" s="100">
        <v>310641.49</v>
      </c>
      <c r="K21" s="100">
        <v>360417.81999999995</v>
      </c>
      <c r="L21" s="100">
        <v>354468.04999999993</v>
      </c>
    </row>
    <row r="22" spans="1:12" s="96" customFormat="1" ht="21.95" customHeight="1" x14ac:dyDescent="0.25">
      <c r="A22" s="99" t="s">
        <v>71</v>
      </c>
      <c r="B22" s="100">
        <v>785068.41</v>
      </c>
      <c r="C22" s="100">
        <v>1067352.22</v>
      </c>
      <c r="D22" s="100">
        <v>1509822.0899999999</v>
      </c>
      <c r="E22" s="100">
        <v>1833067.88</v>
      </c>
      <c r="F22" s="100">
        <v>2204422.38</v>
      </c>
      <c r="G22" s="100">
        <v>2485311.4000000004</v>
      </c>
      <c r="H22" s="100">
        <v>2811839.35</v>
      </c>
      <c r="I22" s="100">
        <v>3527506</v>
      </c>
      <c r="J22" s="100">
        <v>4185052.9800000004</v>
      </c>
      <c r="K22" s="100">
        <v>4841927.67</v>
      </c>
      <c r="L22" s="100">
        <v>5410354.6499999994</v>
      </c>
    </row>
    <row r="23" spans="1:12" s="96" customFormat="1" ht="21.95" customHeight="1" x14ac:dyDescent="0.25">
      <c r="A23" s="99" t="s">
        <v>72</v>
      </c>
      <c r="B23" s="100">
        <v>163324.23000000001</v>
      </c>
      <c r="C23" s="100">
        <v>174513.53</v>
      </c>
      <c r="D23" s="100">
        <v>185427.98</v>
      </c>
      <c r="E23" s="100">
        <v>236258.03000000003</v>
      </c>
      <c r="F23" s="100">
        <v>292343.69999999995</v>
      </c>
      <c r="G23" s="100">
        <v>357749.2</v>
      </c>
      <c r="H23" s="100">
        <v>352417.45</v>
      </c>
      <c r="I23" s="100">
        <v>377031.99</v>
      </c>
      <c r="J23" s="100">
        <v>436665.46</v>
      </c>
      <c r="K23" s="100">
        <v>509431.99</v>
      </c>
      <c r="L23" s="100">
        <v>558125.47000000009</v>
      </c>
    </row>
    <row r="24" spans="1:12" s="96" customFormat="1" ht="21.95" customHeight="1" x14ac:dyDescent="0.25">
      <c r="A24" s="99" t="s">
        <v>73</v>
      </c>
      <c r="B24" s="100">
        <v>1766.1599999999987</v>
      </c>
      <c r="C24" s="100">
        <v>1576.15</v>
      </c>
      <c r="D24" s="100">
        <v>4960.0300000000061</v>
      </c>
      <c r="E24" s="100">
        <v>5656.55</v>
      </c>
      <c r="F24" s="100">
        <f>5976.82-0.04</f>
        <v>5976.78</v>
      </c>
      <c r="G24" s="100">
        <f>7393.68-0.04</f>
        <v>7393.64</v>
      </c>
      <c r="H24" s="100">
        <f>10581.22-0.06</f>
        <v>10581.16</v>
      </c>
      <c r="I24" s="100">
        <v>11615.099999999999</v>
      </c>
      <c r="J24" s="100">
        <v>11654.689999999999</v>
      </c>
      <c r="K24" s="100">
        <v>16663.36</v>
      </c>
      <c r="L24" s="100">
        <v>15469.970000000001</v>
      </c>
    </row>
    <row r="25" spans="1:12" s="96" customFormat="1" ht="21.95" customHeight="1" x14ac:dyDescent="0.25">
      <c r="A25" s="97" t="s">
        <v>74</v>
      </c>
      <c r="B25" s="98">
        <v>0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0</v>
      </c>
      <c r="I25" s="98">
        <v>0</v>
      </c>
      <c r="J25" s="98">
        <v>0</v>
      </c>
      <c r="K25" s="98">
        <v>0</v>
      </c>
      <c r="L25" s="98"/>
    </row>
    <row r="26" spans="1:12" s="96" customFormat="1" ht="21.95" customHeight="1" x14ac:dyDescent="0.25">
      <c r="A26" s="97" t="s">
        <v>75</v>
      </c>
      <c r="B26" s="98">
        <f>SUM(B28:B28)</f>
        <v>14180407.02</v>
      </c>
      <c r="C26" s="98">
        <v>21433166.509999998</v>
      </c>
      <c r="D26" s="98">
        <f t="shared" ref="D26:J26" si="6">SUM(D27:D28)</f>
        <v>28288061.210000001</v>
      </c>
      <c r="E26" s="98">
        <f t="shared" si="6"/>
        <v>34535745.420000002</v>
      </c>
      <c r="F26" s="98">
        <f t="shared" si="6"/>
        <v>40359867.099999994</v>
      </c>
      <c r="G26" s="98">
        <f t="shared" si="6"/>
        <v>45767628.569999993</v>
      </c>
      <c r="H26" s="98">
        <f t="shared" si="6"/>
        <v>51014571.810000002</v>
      </c>
      <c r="I26" s="98">
        <f t="shared" si="6"/>
        <v>55409571.200000003</v>
      </c>
      <c r="J26" s="98">
        <f t="shared" si="6"/>
        <v>59768005.530000009</v>
      </c>
      <c r="K26" s="98">
        <f>SUM(K27:K28)</f>
        <v>63359664.350000009</v>
      </c>
      <c r="L26" s="98">
        <f>SUM(L27:L28)</f>
        <v>4978950.6700000074</v>
      </c>
    </row>
    <row r="27" spans="1:12" s="96" customFormat="1" ht="21.95" customHeight="1" x14ac:dyDescent="0.25">
      <c r="A27" s="99" t="s">
        <v>76</v>
      </c>
      <c r="B27" s="100">
        <v>0</v>
      </c>
      <c r="C27" s="100">
        <v>14180407.02</v>
      </c>
      <c r="D27" s="100">
        <v>14180407.02</v>
      </c>
      <c r="E27" s="100">
        <v>14180407.02</v>
      </c>
      <c r="F27" s="100">
        <v>14180407.02</v>
      </c>
      <c r="G27" s="100">
        <v>14180407.02</v>
      </c>
      <c r="H27" s="100">
        <v>14180407.02</v>
      </c>
      <c r="I27" s="100">
        <v>14180407.019999998</v>
      </c>
      <c r="J27" s="100">
        <v>14180407.020000001</v>
      </c>
      <c r="K27" s="100">
        <v>14180407.02</v>
      </c>
      <c r="L27" s="100">
        <v>14180407.020000001</v>
      </c>
    </row>
    <row r="28" spans="1:12" s="96" customFormat="1" ht="21.95" customHeight="1" x14ac:dyDescent="0.25">
      <c r="A28" s="99" t="s">
        <v>77</v>
      </c>
      <c r="B28" s="100">
        <v>14180407.02</v>
      </c>
      <c r="C28" s="100">
        <v>7252759.4899999993</v>
      </c>
      <c r="D28" s="100">
        <v>14107654.189999999</v>
      </c>
      <c r="E28" s="100">
        <v>20355338.399999999</v>
      </c>
      <c r="F28" s="100">
        <v>26179460.079999998</v>
      </c>
      <c r="G28" s="100">
        <v>31587221.549999997</v>
      </c>
      <c r="H28" s="100">
        <v>36834164.789999999</v>
      </c>
      <c r="I28" s="100">
        <v>41229164.180000007</v>
      </c>
      <c r="J28" s="100">
        <v>45587598.510000005</v>
      </c>
      <c r="K28" s="100">
        <v>49179257.330000006</v>
      </c>
      <c r="L28" s="100">
        <v>-9201456.349999994</v>
      </c>
    </row>
    <row r="29" spans="1:12" ht="15" customHeight="1" x14ac:dyDescent="0.25">
      <c r="B29" s="102"/>
      <c r="C29" s="102"/>
      <c r="D29" s="102"/>
      <c r="E29" s="102"/>
      <c r="F29" s="102"/>
      <c r="G29" s="102"/>
      <c r="K29" s="102"/>
      <c r="L29" s="102"/>
    </row>
    <row r="30" spans="1:12" ht="14.25" customHeight="1" x14ac:dyDescent="0.25"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</row>
    <row r="31" spans="1:12" ht="15" customHeight="1" x14ac:dyDescent="0.25">
      <c r="B31" s="103"/>
      <c r="H31" s="102"/>
      <c r="I31" s="102"/>
    </row>
    <row r="32" spans="1:12" ht="15" customHeight="1" x14ac:dyDescent="0.25">
      <c r="B32" s="103"/>
    </row>
    <row r="33" spans="2:9" ht="15" customHeight="1" x14ac:dyDescent="0.25">
      <c r="B33" s="103"/>
      <c r="H33" s="102"/>
      <c r="I33" s="102"/>
    </row>
    <row r="34" spans="2:9" ht="15" customHeight="1" x14ac:dyDescent="0.25">
      <c r="B34" s="103"/>
    </row>
    <row r="35" spans="2:9" ht="15" customHeight="1" x14ac:dyDescent="0.25">
      <c r="B35" s="103"/>
    </row>
  </sheetData>
  <mergeCells count="3">
    <mergeCell ref="A3:K3"/>
    <mergeCell ref="A4:K4"/>
    <mergeCell ref="A5:K5"/>
  </mergeCells>
  <printOptions horizontalCentered="1"/>
  <pageMargins left="0.59055118110236227" right="0.59055118110236227" top="1.1811023622047245" bottom="0.59055118110236227" header="0.70866141732283472" footer="0.51181102362204722"/>
  <pageSetup paperSize="9" scale="60" orientation="landscape" r:id="rId1"/>
  <headerFooter>
    <oddFooter>&amp;C&amp;"Verdana,Normal"&amp;8&amp;P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A324D-423C-44A1-AE89-6B73D4996AFB}">
  <dimension ref="A1:S32"/>
  <sheetViews>
    <sheetView showGridLines="0" tabSelected="1" zoomScale="80" zoomScaleNormal="80" workbookViewId="0">
      <selection activeCell="A23" sqref="A23"/>
    </sheetView>
  </sheetViews>
  <sheetFormatPr defaultColWidth="6.85546875" defaultRowHeight="15" customHeight="1" x14ac:dyDescent="0.25"/>
  <cols>
    <col min="1" max="1" width="44.5703125" style="86" customWidth="1"/>
    <col min="2" max="12" width="15.7109375" style="86" customWidth="1"/>
    <col min="13" max="13" width="11.5703125" style="86" bestFit="1" customWidth="1"/>
    <col min="14" max="16384" width="6.85546875" style="86"/>
  </cols>
  <sheetData>
    <row r="1" spans="1:19" ht="80.25" customHeight="1" x14ac:dyDescent="0.25"/>
    <row r="2" spans="1:19" ht="15.95" customHeight="1" x14ac:dyDescent="0.25">
      <c r="B2" s="87"/>
      <c r="C2" s="87"/>
      <c r="D2" s="88"/>
      <c r="E2" s="87"/>
      <c r="F2" s="87"/>
      <c r="G2" s="87"/>
      <c r="H2" s="87"/>
      <c r="I2" s="87"/>
      <c r="J2" s="87"/>
      <c r="K2" s="87"/>
      <c r="M2" s="104"/>
    </row>
    <row r="3" spans="1:19" s="90" customFormat="1" ht="15.95" customHeight="1" x14ac:dyDescent="0.25">
      <c r="A3" s="130" t="s">
        <v>48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05"/>
      <c r="Q3" s="106"/>
    </row>
    <row r="4" spans="1:19" s="90" customFormat="1" ht="15.95" customHeight="1" x14ac:dyDescent="0.25">
      <c r="A4" s="131" t="s">
        <v>49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07"/>
      <c r="N4" s="108"/>
      <c r="Q4" s="109"/>
    </row>
    <row r="5" spans="1:19" s="90" customFormat="1" ht="15.95" customHeight="1" x14ac:dyDescent="0.25">
      <c r="A5" s="131" t="s">
        <v>107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07"/>
      <c r="N5" s="108"/>
      <c r="Q5" s="109"/>
    </row>
    <row r="6" spans="1:19" ht="15.95" customHeight="1" x14ac:dyDescent="0.25">
      <c r="B6" s="87"/>
      <c r="C6" s="87"/>
      <c r="D6" s="88"/>
      <c r="E6" s="87"/>
      <c r="F6" s="87"/>
      <c r="G6" s="87"/>
      <c r="H6" s="87"/>
      <c r="I6" s="87"/>
      <c r="J6" s="87"/>
      <c r="K6" s="87"/>
      <c r="M6" s="104"/>
    </row>
    <row r="7" spans="1:19" ht="15.95" customHeight="1" x14ac:dyDescent="0.25">
      <c r="A7" s="92"/>
      <c r="B7" s="93" t="s">
        <v>79</v>
      </c>
      <c r="C7" s="93" t="s">
        <v>80</v>
      </c>
      <c r="D7" s="93" t="s">
        <v>81</v>
      </c>
      <c r="E7" s="93" t="s">
        <v>82</v>
      </c>
      <c r="F7" s="93" t="s">
        <v>83</v>
      </c>
      <c r="G7" s="93" t="s">
        <v>84</v>
      </c>
      <c r="H7" s="93" t="s">
        <v>85</v>
      </c>
      <c r="I7" s="93" t="s">
        <v>86</v>
      </c>
      <c r="J7" s="93" t="s">
        <v>87</v>
      </c>
      <c r="K7" s="93" t="s">
        <v>78</v>
      </c>
      <c r="L7" s="93" t="s">
        <v>31</v>
      </c>
      <c r="M7" s="104"/>
    </row>
    <row r="8" spans="1:19" ht="15.95" customHeight="1" x14ac:dyDescent="0.25">
      <c r="B8" s="87"/>
      <c r="C8" s="87"/>
      <c r="D8" s="87"/>
      <c r="E8" s="87"/>
      <c r="F8" s="87"/>
      <c r="G8" s="87"/>
      <c r="H8" s="87"/>
      <c r="I8" s="87"/>
      <c r="J8" s="87"/>
      <c r="K8" s="87"/>
    </row>
    <row r="9" spans="1:19" s="96" customFormat="1" ht="21.95" customHeight="1" x14ac:dyDescent="0.25">
      <c r="A9" s="94" t="s">
        <v>88</v>
      </c>
      <c r="B9" s="95">
        <f t="shared" ref="B9:K9" si="0">SUM(B10:B12)</f>
        <v>8330424.6600000001</v>
      </c>
      <c r="C9" s="95">
        <f t="shared" si="0"/>
        <v>8330424.6600000001</v>
      </c>
      <c r="D9" s="95">
        <f t="shared" si="0"/>
        <v>8330424.6600000001</v>
      </c>
      <c r="E9" s="95">
        <f t="shared" si="0"/>
        <v>8332971.6600000001</v>
      </c>
      <c r="F9" s="95">
        <f t="shared" si="0"/>
        <v>8331925.9000000004</v>
      </c>
      <c r="G9" s="95">
        <f t="shared" si="0"/>
        <v>8331927.6699999999</v>
      </c>
      <c r="H9" s="95">
        <f t="shared" si="0"/>
        <v>8332062.6699999999</v>
      </c>
      <c r="I9" s="95">
        <f t="shared" si="0"/>
        <v>8333126.71</v>
      </c>
      <c r="J9" s="95">
        <f t="shared" si="0"/>
        <v>8332602.6699999999</v>
      </c>
      <c r="K9" s="95">
        <f t="shared" si="0"/>
        <v>-54969422.979999997</v>
      </c>
      <c r="L9" s="95">
        <f>SUM(B9:K9)</f>
        <v>20016468.280000009</v>
      </c>
      <c r="M9" s="110"/>
      <c r="N9" s="110"/>
      <c r="O9" s="110"/>
      <c r="P9" s="110"/>
      <c r="Q9" s="111"/>
      <c r="S9" s="110"/>
    </row>
    <row r="10" spans="1:19" s="96" customFormat="1" ht="21.95" customHeight="1" x14ac:dyDescent="0.25">
      <c r="A10" s="99" t="s">
        <v>89</v>
      </c>
      <c r="B10" s="100">
        <v>8330424.6600000001</v>
      </c>
      <c r="C10" s="100">
        <v>8330424.6600000001</v>
      </c>
      <c r="D10" s="100">
        <v>8330424.6600000001</v>
      </c>
      <c r="E10" s="100">
        <v>8330424.6600000001</v>
      </c>
      <c r="F10" s="100">
        <v>8330424.6699999999</v>
      </c>
      <c r="G10" s="100">
        <v>8330424.6699999999</v>
      </c>
      <c r="H10" s="100">
        <v>8330424.6699999999</v>
      </c>
      <c r="I10" s="100">
        <v>8330424.6699999999</v>
      </c>
      <c r="J10" s="100">
        <v>8330424.6699999999</v>
      </c>
      <c r="K10" s="100">
        <v>-54973822</v>
      </c>
      <c r="L10" s="100">
        <f>SUM(B10:K10)</f>
        <v>19999999.99000001</v>
      </c>
      <c r="M10" s="112"/>
      <c r="N10" s="110"/>
    </row>
    <row r="11" spans="1:19" s="96" customFormat="1" ht="21.95" customHeight="1" x14ac:dyDescent="0.25">
      <c r="A11" s="99" t="s">
        <v>90</v>
      </c>
      <c r="B11" s="100">
        <v>0</v>
      </c>
      <c r="C11" s="100">
        <v>0</v>
      </c>
      <c r="D11" s="100">
        <v>0</v>
      </c>
      <c r="E11" s="100">
        <v>0</v>
      </c>
      <c r="F11" s="100">
        <v>151.22999999999999</v>
      </c>
      <c r="G11" s="100">
        <v>0</v>
      </c>
      <c r="H11" s="100">
        <v>0</v>
      </c>
      <c r="I11" s="100">
        <v>0</v>
      </c>
      <c r="J11" s="100">
        <v>0</v>
      </c>
      <c r="K11" s="100">
        <v>2131</v>
      </c>
      <c r="L11" s="100">
        <f>SUM(B11:K11)</f>
        <v>2282.23</v>
      </c>
      <c r="M11" s="112"/>
      <c r="N11" s="110"/>
    </row>
    <row r="12" spans="1:19" s="96" customFormat="1" ht="21.95" customHeight="1" x14ac:dyDescent="0.25">
      <c r="A12" s="99" t="s">
        <v>91</v>
      </c>
      <c r="B12" s="100">
        <v>0</v>
      </c>
      <c r="C12" s="100">
        <v>0</v>
      </c>
      <c r="D12" s="100">
        <v>0</v>
      </c>
      <c r="E12" s="100">
        <v>2547</v>
      </c>
      <c r="F12" s="100">
        <v>1350</v>
      </c>
      <c r="G12" s="100">
        <v>1503</v>
      </c>
      <c r="H12" s="100">
        <v>1638</v>
      </c>
      <c r="I12" s="100">
        <v>2702.04</v>
      </c>
      <c r="J12" s="100">
        <v>2178</v>
      </c>
      <c r="K12" s="100">
        <v>2268.02</v>
      </c>
      <c r="L12" s="100">
        <f>SUM(B12:K12)</f>
        <v>14186.060000000001</v>
      </c>
      <c r="M12" s="112"/>
      <c r="N12" s="110"/>
    </row>
    <row r="13" spans="1:19" s="96" customFormat="1" ht="21.95" customHeight="1" x14ac:dyDescent="0.25">
      <c r="A13" s="99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O13" s="114"/>
      <c r="P13" s="114"/>
      <c r="R13" s="114"/>
      <c r="S13" s="115"/>
    </row>
    <row r="14" spans="1:19" s="96" customFormat="1" ht="21.95" customHeight="1" x14ac:dyDescent="0.25">
      <c r="A14" s="94" t="s">
        <v>92</v>
      </c>
      <c r="B14" s="95">
        <f t="shared" ref="B14:H14" si="1">SUM(B15:B21)</f>
        <v>-1278965.7200000002</v>
      </c>
      <c r="C14" s="95">
        <f t="shared" si="1"/>
        <v>-1641696.1900000002</v>
      </c>
      <c r="D14" s="95">
        <f t="shared" si="1"/>
        <v>-2277659.9299999992</v>
      </c>
      <c r="E14" s="95">
        <f t="shared" si="1"/>
        <v>-2644713.3500000006</v>
      </c>
      <c r="F14" s="95">
        <f t="shared" si="1"/>
        <v>-3069053.11</v>
      </c>
      <c r="G14" s="95">
        <f t="shared" si="1"/>
        <v>-3202921.7900000005</v>
      </c>
      <c r="H14" s="95">
        <f t="shared" si="1"/>
        <v>-4014152.28</v>
      </c>
      <c r="I14" s="95">
        <f>SUM(I15:I21)</f>
        <v>-4051804.6500000008</v>
      </c>
      <c r="J14" s="95">
        <f>SUM(J15:J21)</f>
        <v>-4821153.1099999994</v>
      </c>
      <c r="K14" s="95">
        <f>SUM(K15:K21)</f>
        <v>-3504157.2800000003</v>
      </c>
      <c r="L14" s="95">
        <f t="shared" ref="L14:L21" si="2">SUM(B14:K14)</f>
        <v>-30506277.410000004</v>
      </c>
      <c r="M14" s="110"/>
      <c r="N14" s="110"/>
      <c r="O14" s="110"/>
      <c r="P14" s="110"/>
      <c r="Q14" s="111"/>
      <c r="S14" s="110"/>
    </row>
    <row r="15" spans="1:19" s="96" customFormat="1" ht="21.95" customHeight="1" x14ac:dyDescent="0.25">
      <c r="A15" s="116" t="s">
        <v>93</v>
      </c>
      <c r="B15" s="117">
        <v>-894919.39000000013</v>
      </c>
      <c r="C15" s="117">
        <v>-1265209.72</v>
      </c>
      <c r="D15" s="117">
        <v>-1386971.5899999996</v>
      </c>
      <c r="E15" s="117">
        <v>-1625396.31</v>
      </c>
      <c r="F15" s="117">
        <v>-1734677.7</v>
      </c>
      <c r="G15" s="117">
        <v>-1874415.06</v>
      </c>
      <c r="H15" s="117">
        <v>-2439618.4700000002</v>
      </c>
      <c r="I15" s="117">
        <v>-2799382.1000000006</v>
      </c>
      <c r="J15" s="117">
        <v>-3090029.9799999995</v>
      </c>
      <c r="K15" s="117">
        <v>-3224950.1700000004</v>
      </c>
      <c r="L15" s="117">
        <f t="shared" si="2"/>
        <v>-20335570.490000002</v>
      </c>
    </row>
    <row r="16" spans="1:19" s="96" customFormat="1" ht="21.95" customHeight="1" x14ac:dyDescent="0.25">
      <c r="A16" s="118" t="s">
        <v>94</v>
      </c>
      <c r="B16" s="100">
        <v>-378402.4</v>
      </c>
      <c r="C16" s="100">
        <v>-329449.04000000004</v>
      </c>
      <c r="D16" s="100">
        <v>-488048.01999999996</v>
      </c>
      <c r="E16" s="100">
        <v>-543993.63000000012</v>
      </c>
      <c r="F16" s="100">
        <v>-823643.66999999993</v>
      </c>
      <c r="G16" s="113">
        <v>-785427.16999999993</v>
      </c>
      <c r="H16" s="100">
        <v>-835907.82000000007</v>
      </c>
      <c r="I16" s="100">
        <v>-889679.26</v>
      </c>
      <c r="J16" s="100">
        <v>-896796.89</v>
      </c>
      <c r="K16" s="100">
        <v>-957829.82000000007</v>
      </c>
      <c r="L16" s="100">
        <f t="shared" si="2"/>
        <v>-6929177.7199999997</v>
      </c>
    </row>
    <row r="17" spans="1:16" s="96" customFormat="1" ht="21.95" customHeight="1" x14ac:dyDescent="0.25">
      <c r="A17" s="118" t="s">
        <v>95</v>
      </c>
      <c r="B17" s="100">
        <v>-4902.5599999999968</v>
      </c>
      <c r="C17" s="100">
        <v>-46433.310000000005</v>
      </c>
      <c r="D17" s="100">
        <v>-400705.12000000005</v>
      </c>
      <c r="E17" s="100">
        <v>-470800.87</v>
      </c>
      <c r="F17" s="100">
        <v>-482610.59999999992</v>
      </c>
      <c r="G17" s="100">
        <v>-504921.63999999996</v>
      </c>
      <c r="H17" s="100">
        <v>-687726.79999999993</v>
      </c>
      <c r="I17" s="100">
        <v>-323191.29000000004</v>
      </c>
      <c r="J17" s="100">
        <v>-763606.20000000007</v>
      </c>
      <c r="K17" s="100">
        <v>775692.33999999962</v>
      </c>
      <c r="L17" s="100">
        <f t="shared" si="2"/>
        <v>-2909206.0500000007</v>
      </c>
      <c r="M17" s="111"/>
      <c r="P17" s="110"/>
    </row>
    <row r="18" spans="1:16" s="96" customFormat="1" ht="21.95" customHeight="1" x14ac:dyDescent="0.25">
      <c r="A18" s="118" t="s">
        <v>96</v>
      </c>
      <c r="B18" s="100">
        <v>-200.12</v>
      </c>
      <c r="C18" s="100">
        <v>-234</v>
      </c>
      <c r="D18" s="100">
        <v>-109.82000000000001</v>
      </c>
      <c r="E18" s="100">
        <v>0</v>
      </c>
      <c r="F18" s="100">
        <v>-3372.75</v>
      </c>
      <c r="G18" s="100">
        <v>-12297.24</v>
      </c>
      <c r="H18" s="100">
        <v>-8661.49</v>
      </c>
      <c r="I18" s="100">
        <v>-7002.22</v>
      </c>
      <c r="J18" s="100">
        <v>-4858.74</v>
      </c>
      <c r="K18" s="100">
        <v>-9191.26</v>
      </c>
      <c r="L18" s="100">
        <f t="shared" si="2"/>
        <v>-45927.64</v>
      </c>
      <c r="M18" s="111"/>
      <c r="P18" s="110"/>
    </row>
    <row r="19" spans="1:16" s="96" customFormat="1" ht="21.95" customHeight="1" x14ac:dyDescent="0.25">
      <c r="A19" s="118" t="s">
        <v>97</v>
      </c>
      <c r="B19" s="100">
        <v>0</v>
      </c>
      <c r="C19" s="100">
        <v>0</v>
      </c>
      <c r="D19" s="100">
        <v>-1122.1100000000001</v>
      </c>
      <c r="E19" s="100">
        <v>-3322.35</v>
      </c>
      <c r="F19" s="100">
        <v>-23474.36</v>
      </c>
      <c r="G19" s="100">
        <v>-18432.43</v>
      </c>
      <c r="H19" s="100">
        <v>-29814.37</v>
      </c>
      <c r="I19" s="100">
        <v>-25498.52</v>
      </c>
      <c r="J19" s="100">
        <v>-58931.79</v>
      </c>
      <c r="K19" s="100">
        <v>-44595.9</v>
      </c>
      <c r="L19" s="100">
        <f t="shared" si="2"/>
        <v>-205191.83</v>
      </c>
      <c r="M19" s="111"/>
      <c r="P19" s="110"/>
    </row>
    <row r="20" spans="1:16" s="96" customFormat="1" ht="21.95" customHeight="1" x14ac:dyDescent="0.25">
      <c r="A20" s="118" t="s">
        <v>98</v>
      </c>
      <c r="B20" s="100">
        <v>-130.13</v>
      </c>
      <c r="C20" s="100">
        <v>-370.12</v>
      </c>
      <c r="D20" s="100">
        <v>-814.95</v>
      </c>
      <c r="E20" s="100">
        <v>-1200.19</v>
      </c>
      <c r="F20" s="100">
        <v>-1274.03</v>
      </c>
      <c r="G20" s="100">
        <v>-1525.46</v>
      </c>
      <c r="H20" s="100">
        <v>-2722.05</v>
      </c>
      <c r="I20" s="100">
        <v>-2795.7200000000003</v>
      </c>
      <c r="J20" s="100">
        <v>-2789.17</v>
      </c>
      <c r="K20" s="100">
        <v>-2930.66</v>
      </c>
      <c r="L20" s="100">
        <f t="shared" si="2"/>
        <v>-16552.480000000003</v>
      </c>
      <c r="M20" s="111"/>
      <c r="P20" s="110"/>
    </row>
    <row r="21" spans="1:16" s="96" customFormat="1" ht="21.95" customHeight="1" x14ac:dyDescent="0.25">
      <c r="A21" s="118" t="s">
        <v>99</v>
      </c>
      <c r="B21" s="100">
        <v>-411.12</v>
      </c>
      <c r="C21" s="100">
        <v>0</v>
      </c>
      <c r="D21" s="100">
        <v>111.68</v>
      </c>
      <c r="E21" s="100">
        <v>0</v>
      </c>
      <c r="F21" s="100">
        <v>0</v>
      </c>
      <c r="G21" s="100">
        <v>-5902.79</v>
      </c>
      <c r="H21" s="100">
        <v>-9701.2800000000007</v>
      </c>
      <c r="I21" s="100">
        <v>-4255.54</v>
      </c>
      <c r="J21" s="100">
        <v>-4140.34</v>
      </c>
      <c r="K21" s="100">
        <v>-40351.81</v>
      </c>
      <c r="L21" s="100">
        <f t="shared" si="2"/>
        <v>-64651.199999999997</v>
      </c>
      <c r="M21" s="111"/>
      <c r="P21" s="110"/>
    </row>
    <row r="22" spans="1:16" s="96" customFormat="1" ht="21.95" customHeight="1" x14ac:dyDescent="0.25">
      <c r="A22" s="99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</row>
    <row r="23" spans="1:16" s="96" customFormat="1" ht="21.95" customHeight="1" x14ac:dyDescent="0.25">
      <c r="A23" s="94" t="s">
        <v>100</v>
      </c>
      <c r="B23" s="95">
        <f t="shared" ref="B23:G23" si="3">B9+B14</f>
        <v>7051458.9399999995</v>
      </c>
      <c r="C23" s="95">
        <f t="shared" si="3"/>
        <v>6688728.4699999997</v>
      </c>
      <c r="D23" s="95">
        <f t="shared" si="3"/>
        <v>6052764.7300000004</v>
      </c>
      <c r="E23" s="95">
        <f t="shared" si="3"/>
        <v>5688258.3099999996</v>
      </c>
      <c r="F23" s="95">
        <f t="shared" si="3"/>
        <v>5262872.790000001</v>
      </c>
      <c r="G23" s="95">
        <f t="shared" si="3"/>
        <v>5129005.879999999</v>
      </c>
      <c r="H23" s="95">
        <f>H9+H14</f>
        <v>4317910.3900000006</v>
      </c>
      <c r="I23" s="95">
        <f>I9+I14</f>
        <v>4281322.0599999987</v>
      </c>
      <c r="J23" s="95">
        <f>J9+J14</f>
        <v>3511449.5600000005</v>
      </c>
      <c r="K23" s="95">
        <f>K9+K14</f>
        <v>-58473580.259999998</v>
      </c>
      <c r="L23" s="95">
        <f>SUM(B23:K23)</f>
        <v>-10489809.129999988</v>
      </c>
      <c r="M23" s="111"/>
    </row>
    <row r="24" spans="1:16" s="96" customFormat="1" ht="21.95" customHeight="1" x14ac:dyDescent="0.25">
      <c r="A24" s="120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</row>
    <row r="25" spans="1:16" s="96" customFormat="1" ht="21.95" customHeight="1" x14ac:dyDescent="0.25">
      <c r="A25" s="121" t="s">
        <v>101</v>
      </c>
      <c r="B25" s="122">
        <f t="shared" ref="B25:K25" si="4">SUM(B26:B26)</f>
        <v>201300.55000000002</v>
      </c>
      <c r="C25" s="122">
        <f t="shared" si="4"/>
        <v>166166.23000000001</v>
      </c>
      <c r="D25" s="122">
        <f t="shared" si="4"/>
        <v>194919.48</v>
      </c>
      <c r="E25" s="122">
        <f t="shared" si="4"/>
        <v>135863.37</v>
      </c>
      <c r="F25" s="122">
        <f t="shared" si="4"/>
        <v>144888.68</v>
      </c>
      <c r="G25" s="122">
        <f t="shared" si="4"/>
        <v>117937.36000000002</v>
      </c>
      <c r="H25" s="122">
        <f t="shared" si="4"/>
        <v>77089</v>
      </c>
      <c r="I25" s="122">
        <f t="shared" si="4"/>
        <v>77112.27</v>
      </c>
      <c r="J25" s="122">
        <f t="shared" si="4"/>
        <v>80209.259999999995</v>
      </c>
      <c r="K25" s="122">
        <f t="shared" si="4"/>
        <v>92866.58</v>
      </c>
      <c r="L25" s="122">
        <f>SUM(B25:K25)</f>
        <v>1288352.78</v>
      </c>
      <c r="N25" s="111"/>
    </row>
    <row r="26" spans="1:16" s="96" customFormat="1" ht="21.95" customHeight="1" x14ac:dyDescent="0.25">
      <c r="A26" s="99" t="s">
        <v>102</v>
      </c>
      <c r="B26" s="113">
        <v>201300.55000000002</v>
      </c>
      <c r="C26" s="100">
        <v>166166.23000000001</v>
      </c>
      <c r="D26" s="100">
        <v>194919.48</v>
      </c>
      <c r="E26" s="100">
        <v>135863.37</v>
      </c>
      <c r="F26" s="100">
        <v>144888.68</v>
      </c>
      <c r="G26" s="113">
        <v>117937.36000000002</v>
      </c>
      <c r="H26" s="100">
        <v>77089</v>
      </c>
      <c r="I26" s="100">
        <v>77112.27</v>
      </c>
      <c r="J26" s="100">
        <v>80209.259999999995</v>
      </c>
      <c r="K26" s="126">
        <v>92866.58</v>
      </c>
      <c r="L26" s="113">
        <f>SUM(B26:K26)</f>
        <v>1288352.78</v>
      </c>
      <c r="M26" s="110"/>
      <c r="N26" s="111"/>
    </row>
    <row r="27" spans="1:16" s="96" customFormat="1" ht="21.95" customHeight="1" x14ac:dyDescent="0.25">
      <c r="A27" s="99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23"/>
    </row>
    <row r="28" spans="1:16" s="96" customFormat="1" ht="21.95" customHeight="1" x14ac:dyDescent="0.25">
      <c r="A28" s="124" t="s">
        <v>77</v>
      </c>
      <c r="B28" s="125">
        <f>B23+B25</f>
        <v>7252759.4899999993</v>
      </c>
      <c r="C28" s="125">
        <f t="shared" ref="C28:H28" si="5">C23+C25</f>
        <v>6854894.7000000002</v>
      </c>
      <c r="D28" s="125">
        <f t="shared" si="5"/>
        <v>6247684.2100000009</v>
      </c>
      <c r="E28" s="125">
        <f t="shared" si="5"/>
        <v>5824121.6799999997</v>
      </c>
      <c r="F28" s="125">
        <f t="shared" si="5"/>
        <v>5407761.4700000007</v>
      </c>
      <c r="G28" s="125">
        <f t="shared" si="5"/>
        <v>5246943.2399999993</v>
      </c>
      <c r="H28" s="125">
        <f t="shared" si="5"/>
        <v>4394999.3900000006</v>
      </c>
      <c r="I28" s="125">
        <f>I23+I25</f>
        <v>4358434.3299999982</v>
      </c>
      <c r="J28" s="125">
        <f>J23+J25</f>
        <v>3591658.8200000003</v>
      </c>
      <c r="K28" s="125">
        <f>K23+K25</f>
        <v>-58380713.68</v>
      </c>
      <c r="L28" s="125">
        <f>SUM(B28:K28)</f>
        <v>-9201456.3500000015</v>
      </c>
      <c r="M28" s="111"/>
      <c r="N28" s="111"/>
    </row>
    <row r="29" spans="1:16" s="96" customFormat="1" ht="15" customHeight="1" x14ac:dyDescent="0.25"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</row>
    <row r="30" spans="1:16" s="96" customFormat="1" ht="15" customHeight="1" x14ac:dyDescent="0.25">
      <c r="A30" s="86"/>
    </row>
    <row r="31" spans="1:16" s="96" customFormat="1" ht="15" customHeight="1" x14ac:dyDescent="0.25"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</row>
    <row r="32" spans="1:16" s="96" customFormat="1" ht="15" customHeight="1" x14ac:dyDescent="0.25"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</row>
  </sheetData>
  <mergeCells count="3">
    <mergeCell ref="A3:L3"/>
    <mergeCell ref="A4:L4"/>
    <mergeCell ref="A5:L5"/>
  </mergeCells>
  <printOptions horizontalCentered="1"/>
  <pageMargins left="0.59055118110236227" right="0.59055118110236227" top="1.1811023622047245" bottom="0.59055118110236227" header="0.51181102362204722" footer="0.51181102362204722"/>
  <pageSetup paperSize="9" scale="55" orientation="landscape" r:id="rId1"/>
  <headerFooter>
    <oddFooter>&amp;C&amp;"Verdana,Normal"&amp;8&amp;P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23F72-8253-458D-A703-9FD1135B8B27}">
  <dimension ref="A1:P46"/>
  <sheetViews>
    <sheetView tabSelected="1" zoomScale="70" zoomScaleNormal="70" workbookViewId="0">
      <pane xSplit="2" ySplit="9" topLeftCell="C10" activePane="bottomRight" state="frozen"/>
      <selection activeCell="A23" sqref="A23"/>
      <selection pane="topRight" activeCell="A23" sqref="A23"/>
      <selection pane="bottomLeft" activeCell="A23" sqref="A23"/>
      <selection pane="bottomRight" activeCell="A23" sqref="A23"/>
    </sheetView>
  </sheetViews>
  <sheetFormatPr defaultColWidth="9.140625" defaultRowHeight="15" x14ac:dyDescent="0.25"/>
  <cols>
    <col min="1" max="1" width="42.7109375" style="1" customWidth="1"/>
    <col min="2" max="2" width="2.7109375" style="1" customWidth="1"/>
    <col min="3" max="12" width="12.7109375" style="1" customWidth="1"/>
    <col min="13" max="13" width="2.28515625" style="1" customWidth="1"/>
    <col min="14" max="14" width="12.140625" style="1" customWidth="1"/>
    <col min="15" max="16384" width="9.140625" style="1"/>
  </cols>
  <sheetData>
    <row r="1" spans="1:16" ht="75" customHeight="1" x14ac:dyDescent="0.2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6" ht="21.95" customHeight="1" x14ac:dyDescent="0.25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85"/>
      <c r="M2" s="85"/>
    </row>
    <row r="3" spans="1:16" ht="21.95" customHeight="1" x14ac:dyDescent="0.25">
      <c r="A3" s="132" t="s">
        <v>47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6" ht="21.95" customHeight="1" x14ac:dyDescent="0.25">
      <c r="A4" s="133" t="s">
        <v>103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</row>
    <row r="5" spans="1:16" s="4" customFormat="1" ht="21.95" customHeight="1" x14ac:dyDescent="0.25">
      <c r="A5" s="2"/>
      <c r="B5" s="3"/>
    </row>
    <row r="6" spans="1:16" s="39" customFormat="1" x14ac:dyDescent="0.25">
      <c r="C6" s="40" t="s">
        <v>43</v>
      </c>
      <c r="D6" s="40" t="s">
        <v>38</v>
      </c>
      <c r="E6" s="40" t="s">
        <v>32</v>
      </c>
      <c r="F6" s="40" t="s">
        <v>33</v>
      </c>
      <c r="G6" s="40" t="s">
        <v>34</v>
      </c>
      <c r="H6" s="40" t="s">
        <v>35</v>
      </c>
      <c r="I6" s="40" t="s">
        <v>36</v>
      </c>
      <c r="J6" s="40" t="s">
        <v>37</v>
      </c>
      <c r="K6" s="40" t="s">
        <v>39</v>
      </c>
      <c r="L6" s="40" t="s">
        <v>40</v>
      </c>
      <c r="N6" s="7" t="s">
        <v>31</v>
      </c>
    </row>
    <row r="7" spans="1:16" s="41" customFormat="1" ht="12" thickBot="1" x14ac:dyDescent="0.3">
      <c r="C7" s="42">
        <v>2023</v>
      </c>
      <c r="D7" s="42">
        <v>2023</v>
      </c>
      <c r="E7" s="42">
        <v>2023</v>
      </c>
      <c r="F7" s="42">
        <v>2023</v>
      </c>
      <c r="G7" s="42">
        <v>2023</v>
      </c>
      <c r="H7" s="42">
        <v>2023</v>
      </c>
      <c r="I7" s="42">
        <v>2023</v>
      </c>
      <c r="J7" s="42">
        <v>2023</v>
      </c>
      <c r="K7" s="42">
        <v>2023</v>
      </c>
      <c r="L7" s="42">
        <v>2023</v>
      </c>
      <c r="N7" s="9"/>
    </row>
    <row r="8" spans="1:16" s="43" customFormat="1" x14ac:dyDescent="0.25">
      <c r="N8" s="1"/>
    </row>
    <row r="9" spans="1:16" s="45" customFormat="1" thickBot="1" x14ac:dyDescent="0.3">
      <c r="A9" s="44" t="s">
        <v>0</v>
      </c>
      <c r="C9" s="46">
        <v>15345.06</v>
      </c>
      <c r="D9" s="46">
        <f t="shared" ref="D9:L9" si="0">C41</f>
        <v>19376.78</v>
      </c>
      <c r="E9" s="46">
        <f t="shared" si="0"/>
        <v>18211.399999999998</v>
      </c>
      <c r="F9" s="46">
        <f t="shared" si="0"/>
        <v>16464.189999999999</v>
      </c>
      <c r="G9" s="46">
        <f t="shared" si="0"/>
        <v>14469.359999999999</v>
      </c>
      <c r="H9" s="46">
        <f t="shared" si="0"/>
        <v>11736.64</v>
      </c>
      <c r="I9" s="46">
        <f t="shared" si="0"/>
        <v>8847.7999999999993</v>
      </c>
      <c r="J9" s="46">
        <f t="shared" si="0"/>
        <v>5510.829999999999</v>
      </c>
      <c r="K9" s="46">
        <f t="shared" si="0"/>
        <v>7000.35</v>
      </c>
      <c r="L9" s="46">
        <f t="shared" si="0"/>
        <v>8118.0400000000009</v>
      </c>
      <c r="N9" s="46">
        <f>C9</f>
        <v>15345.06</v>
      </c>
    </row>
    <row r="10" spans="1:16" s="43" customFormat="1" ht="14.25" x14ac:dyDescent="0.25"/>
    <row r="11" spans="1:16" s="47" customFormat="1" ht="14.25" x14ac:dyDescent="0.25">
      <c r="A11" s="47" t="s">
        <v>1</v>
      </c>
    </row>
    <row r="12" spans="1:16" s="49" customFormat="1" ht="14.25" x14ac:dyDescent="0.25">
      <c r="A12" s="48" t="s">
        <v>2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N12" s="50">
        <f>SUM(C12:J12)</f>
        <v>0</v>
      </c>
    </row>
    <row r="13" spans="1:16" s="49" customFormat="1" ht="14.25" x14ac:dyDescent="0.2">
      <c r="A13" s="48" t="s">
        <v>3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1"/>
      <c r="N13" s="50">
        <f>SUM(C13:J13)</f>
        <v>0</v>
      </c>
      <c r="P13" s="51"/>
    </row>
    <row r="14" spans="1:16" s="49" customFormat="1" ht="14.25" x14ac:dyDescent="0.2">
      <c r="A14" s="48" t="s">
        <v>4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1"/>
      <c r="N14" s="50">
        <f>SUM(C14:J14)</f>
        <v>0</v>
      </c>
      <c r="P14" s="51"/>
    </row>
    <row r="15" spans="1:16" s="49" customFormat="1" ht="14.25" x14ac:dyDescent="0.2">
      <c r="A15" s="48" t="s">
        <v>5</v>
      </c>
      <c r="C15" s="50">
        <v>5000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5000</v>
      </c>
      <c r="K15" s="50">
        <v>5000</v>
      </c>
      <c r="L15" s="50">
        <v>5000</v>
      </c>
      <c r="M15" s="51"/>
      <c r="N15" s="50">
        <f>SUM(C15:L15)</f>
        <v>20000</v>
      </c>
      <c r="P15" s="51"/>
    </row>
    <row r="16" spans="1:16" s="49" customFormat="1" ht="14.25" x14ac:dyDescent="0.2">
      <c r="A16" s="48" t="s">
        <v>6</v>
      </c>
      <c r="C16" s="50">
        <v>201.3</v>
      </c>
      <c r="D16" s="50">
        <v>166.14</v>
      </c>
      <c r="E16" s="50">
        <v>194.92</v>
      </c>
      <c r="F16" s="50">
        <v>134.74</v>
      </c>
      <c r="G16" s="50">
        <v>141.77000000000001</v>
      </c>
      <c r="H16" s="50">
        <v>108.07</v>
      </c>
      <c r="I16" s="50">
        <v>76.53</v>
      </c>
      <c r="J16" s="50">
        <v>76.849999999999994</v>
      </c>
      <c r="K16" s="50">
        <v>79.56</v>
      </c>
      <c r="L16" s="50">
        <v>91.72</v>
      </c>
      <c r="M16" s="51"/>
      <c r="N16" s="50">
        <f t="shared" ref="N16:N17" si="1">SUM(C16:L16)</f>
        <v>1271.5999999999999</v>
      </c>
      <c r="P16" s="51"/>
    </row>
    <row r="17" spans="1:16" s="49" customFormat="1" ht="14.25" x14ac:dyDescent="0.2">
      <c r="A17" s="48" t="s">
        <v>7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1"/>
      <c r="N17" s="50">
        <f t="shared" si="1"/>
        <v>0</v>
      </c>
      <c r="P17" s="51"/>
    </row>
    <row r="18" spans="1:16" s="11" customFormat="1" ht="15.95" customHeight="1" x14ac:dyDescent="0.25">
      <c r="A18" s="52" t="s">
        <v>8</v>
      </c>
      <c r="B18" s="52"/>
      <c r="C18" s="53">
        <f t="shared" ref="C18:L18" si="2">SUM(C12:C17)</f>
        <v>5201.3</v>
      </c>
      <c r="D18" s="53">
        <f t="shared" si="2"/>
        <v>166.14</v>
      </c>
      <c r="E18" s="53">
        <f t="shared" si="2"/>
        <v>194.92</v>
      </c>
      <c r="F18" s="53">
        <f t="shared" si="2"/>
        <v>134.74</v>
      </c>
      <c r="G18" s="53">
        <f t="shared" si="2"/>
        <v>141.77000000000001</v>
      </c>
      <c r="H18" s="53">
        <f t="shared" si="2"/>
        <v>108.07</v>
      </c>
      <c r="I18" s="53">
        <f t="shared" si="2"/>
        <v>76.53</v>
      </c>
      <c r="J18" s="53">
        <f t="shared" si="2"/>
        <v>5076.8500000000004</v>
      </c>
      <c r="K18" s="53">
        <f t="shared" si="2"/>
        <v>5079.5600000000004</v>
      </c>
      <c r="L18" s="53">
        <f t="shared" si="2"/>
        <v>5091.72</v>
      </c>
      <c r="N18" s="53">
        <f t="shared" ref="N18" si="3">SUM(N12:N17)</f>
        <v>21271.599999999999</v>
      </c>
    </row>
    <row r="19" spans="1:16" s="43" customFormat="1" ht="14.25" x14ac:dyDescent="0.2"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1"/>
      <c r="N19" s="54"/>
      <c r="P19" s="51"/>
    </row>
    <row r="20" spans="1:16" s="47" customFormat="1" ht="15.95" customHeight="1" x14ac:dyDescent="0.2">
      <c r="A20" s="47" t="s">
        <v>9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1"/>
      <c r="N20" s="55"/>
      <c r="P20" s="51"/>
    </row>
    <row r="21" spans="1:16" s="49" customFormat="1" ht="14.25" x14ac:dyDescent="0.2">
      <c r="A21" s="48" t="s">
        <v>10</v>
      </c>
      <c r="C21" s="56">
        <v>-610.71</v>
      </c>
      <c r="D21" s="56">
        <f>-794.29-0.1</f>
        <v>-794.39</v>
      </c>
      <c r="E21" s="56">
        <v>-1065.72</v>
      </c>
      <c r="F21" s="56">
        <v>-1053.3499999999999</v>
      </c>
      <c r="G21" s="56">
        <f>-1388.44+1</f>
        <v>-1387.44</v>
      </c>
      <c r="H21" s="56">
        <v>-1525.56</v>
      </c>
      <c r="I21" s="56">
        <v>-1662.97</v>
      </c>
      <c r="J21" s="56">
        <v>-2032.14</v>
      </c>
      <c r="K21" s="56">
        <v>-2340.9499999999998</v>
      </c>
      <c r="L21" s="56">
        <v>-2581.86</v>
      </c>
      <c r="M21" s="51"/>
      <c r="N21" s="50">
        <f t="shared" ref="N21:N23" si="4">SUM(C21:L21)</f>
        <v>-15055.09</v>
      </c>
      <c r="P21" s="51"/>
    </row>
    <row r="22" spans="1:16" s="49" customFormat="1" ht="14.25" x14ac:dyDescent="0.2">
      <c r="A22" s="48" t="s">
        <v>11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0.39</v>
      </c>
      <c r="I22" s="56">
        <v>0.92</v>
      </c>
      <c r="J22" s="56">
        <v>0.26</v>
      </c>
      <c r="K22" s="56">
        <v>0.53</v>
      </c>
      <c r="L22" s="56">
        <v>0.92</v>
      </c>
      <c r="M22" s="51"/>
      <c r="N22" s="50">
        <f t="shared" si="4"/>
        <v>3.02</v>
      </c>
      <c r="P22" s="51"/>
    </row>
    <row r="23" spans="1:16" s="49" customFormat="1" ht="14.25" x14ac:dyDescent="0.2">
      <c r="A23" s="48" t="s">
        <v>12</v>
      </c>
      <c r="C23" s="56">
        <v>-53.72</v>
      </c>
      <c r="D23" s="56">
        <v>-78.290000000000006</v>
      </c>
      <c r="E23" s="56">
        <v>-82.49</v>
      </c>
      <c r="F23" s="56">
        <v>-86.03</v>
      </c>
      <c r="G23" s="56">
        <v>-91.8</v>
      </c>
      <c r="H23" s="56">
        <v>-100.68</v>
      </c>
      <c r="I23" s="56">
        <v>-154.28</v>
      </c>
      <c r="J23" s="56">
        <v>-179.99</v>
      </c>
      <c r="K23" s="56">
        <v>-187.73</v>
      </c>
      <c r="L23" s="56">
        <v>-191.15</v>
      </c>
      <c r="M23" s="51"/>
      <c r="N23" s="50">
        <f t="shared" si="4"/>
        <v>-1206.1600000000001</v>
      </c>
      <c r="P23" s="51"/>
    </row>
    <row r="24" spans="1:16" s="38" customFormat="1" ht="15.75" x14ac:dyDescent="0.25">
      <c r="A24" s="57" t="s">
        <v>13</v>
      </c>
      <c r="B24" s="58"/>
      <c r="C24" s="59">
        <f t="shared" ref="C24:L24" si="5">SUM(C21:C23)</f>
        <v>-664.43000000000006</v>
      </c>
      <c r="D24" s="59">
        <f t="shared" si="5"/>
        <v>-872.68</v>
      </c>
      <c r="E24" s="59">
        <f t="shared" si="5"/>
        <v>-1148.21</v>
      </c>
      <c r="F24" s="59">
        <f t="shared" si="5"/>
        <v>-1139.3799999999999</v>
      </c>
      <c r="G24" s="59">
        <f t="shared" si="5"/>
        <v>-1479.24</v>
      </c>
      <c r="H24" s="59">
        <f t="shared" si="5"/>
        <v>-1625.85</v>
      </c>
      <c r="I24" s="59">
        <f t="shared" si="5"/>
        <v>-1816.33</v>
      </c>
      <c r="J24" s="59">
        <f t="shared" si="5"/>
        <v>-2211.87</v>
      </c>
      <c r="K24" s="59">
        <f t="shared" si="5"/>
        <v>-2528.1499999999996</v>
      </c>
      <c r="L24" s="59">
        <f t="shared" si="5"/>
        <v>-2772.09</v>
      </c>
      <c r="N24" s="59">
        <f t="shared" ref="N24" si="6">SUM(N21:N23)</f>
        <v>-16258.23</v>
      </c>
    </row>
    <row r="25" spans="1:16" s="49" customFormat="1" ht="14.25" x14ac:dyDescent="0.2">
      <c r="A25" s="48" t="s">
        <v>14</v>
      </c>
      <c r="C25" s="56">
        <v>-313.52</v>
      </c>
      <c r="D25" s="56">
        <v>-419.99</v>
      </c>
      <c r="E25" s="56">
        <v>-438.48</v>
      </c>
      <c r="F25" s="56">
        <v>-566.03</v>
      </c>
      <c r="G25" s="56">
        <v>-723.76</v>
      </c>
      <c r="H25" s="56">
        <v>-799.02</v>
      </c>
      <c r="I25" s="56">
        <v>-828.26</v>
      </c>
      <c r="J25" s="56">
        <v>-878.16</v>
      </c>
      <c r="K25" s="56">
        <v>-880.31</v>
      </c>
      <c r="L25" s="56">
        <v>-972.52</v>
      </c>
      <c r="M25" s="51"/>
      <c r="N25" s="50">
        <f t="shared" ref="N25:N27" si="7">SUM(C25:L25)</f>
        <v>-6820.0499999999993</v>
      </c>
      <c r="P25" s="51"/>
    </row>
    <row r="26" spans="1:16" s="49" customFormat="1" ht="14.25" x14ac:dyDescent="0.2">
      <c r="A26" s="48" t="s">
        <v>15</v>
      </c>
      <c r="C26" s="56">
        <v>-113.71</v>
      </c>
      <c r="D26" s="56">
        <v>-38.619999999999997</v>
      </c>
      <c r="E26" s="56">
        <v>-304.5</v>
      </c>
      <c r="F26" s="56">
        <v>-409.89</v>
      </c>
      <c r="G26" s="56">
        <v>-620.92999999999995</v>
      </c>
      <c r="H26" s="56">
        <v>-468.22</v>
      </c>
      <c r="I26" s="56">
        <v>-617.44000000000005</v>
      </c>
      <c r="J26" s="56">
        <v>-427.67</v>
      </c>
      <c r="K26" s="56">
        <v>-490.86</v>
      </c>
      <c r="L26" s="56">
        <v>-648.46</v>
      </c>
      <c r="M26" s="51"/>
      <c r="N26" s="50">
        <f t="shared" si="7"/>
        <v>-4140.3000000000011</v>
      </c>
      <c r="P26" s="51"/>
    </row>
    <row r="27" spans="1:16" s="49" customFormat="1" ht="14.25" x14ac:dyDescent="0.25">
      <c r="A27" s="48" t="s">
        <v>7</v>
      </c>
      <c r="C27" s="56">
        <v>-68.61</v>
      </c>
      <c r="D27" s="56">
        <v>-0.23</v>
      </c>
      <c r="E27" s="56">
        <v>-1.23</v>
      </c>
      <c r="F27" s="56">
        <v>-3.32</v>
      </c>
      <c r="G27" s="56">
        <v>-25.66</v>
      </c>
      <c r="H27" s="56">
        <v>-76.42</v>
      </c>
      <c r="I27" s="56">
        <v>-14.77</v>
      </c>
      <c r="J27" s="56">
        <v>-31.97</v>
      </c>
      <c r="K27" s="56">
        <v>-56.75</v>
      </c>
      <c r="L27" s="56">
        <v>-51.88</v>
      </c>
      <c r="N27" s="50">
        <f t="shared" si="7"/>
        <v>-330.84000000000003</v>
      </c>
    </row>
    <row r="28" spans="1:16" s="49" customFormat="1" ht="14.25" x14ac:dyDescent="0.25">
      <c r="A28" s="48"/>
      <c r="C28" s="56"/>
      <c r="D28" s="56"/>
      <c r="E28" s="56"/>
      <c r="F28" s="56"/>
      <c r="G28" s="56"/>
      <c r="H28" s="56"/>
      <c r="I28" s="56"/>
      <c r="J28" s="56"/>
      <c r="K28" s="56"/>
      <c r="L28" s="56"/>
      <c r="N28" s="56"/>
    </row>
    <row r="29" spans="1:16" s="11" customFormat="1" ht="15.95" customHeight="1" x14ac:dyDescent="0.25">
      <c r="A29" s="52" t="s">
        <v>8</v>
      </c>
      <c r="B29" s="52"/>
      <c r="C29" s="53">
        <f t="shared" ref="C29:L29" si="8">SUM(C24:C27)</f>
        <v>-1160.27</v>
      </c>
      <c r="D29" s="53">
        <f t="shared" si="8"/>
        <v>-1331.52</v>
      </c>
      <c r="E29" s="53">
        <f t="shared" si="8"/>
        <v>-1892.42</v>
      </c>
      <c r="F29" s="53">
        <f t="shared" si="8"/>
        <v>-2118.62</v>
      </c>
      <c r="G29" s="53">
        <f t="shared" si="8"/>
        <v>-2849.5899999999997</v>
      </c>
      <c r="H29" s="53">
        <f t="shared" si="8"/>
        <v>-2969.51</v>
      </c>
      <c r="I29" s="53">
        <f t="shared" si="8"/>
        <v>-3276.8</v>
      </c>
      <c r="J29" s="53">
        <f t="shared" si="8"/>
        <v>-3549.6699999999996</v>
      </c>
      <c r="K29" s="53">
        <f t="shared" si="8"/>
        <v>-3956.0699999999997</v>
      </c>
      <c r="L29" s="53">
        <f t="shared" si="8"/>
        <v>-4444.95</v>
      </c>
      <c r="N29" s="53">
        <f t="shared" ref="N29" si="9">SUM(N24:N27)</f>
        <v>-27549.420000000002</v>
      </c>
    </row>
    <row r="30" spans="1:16" s="43" customFormat="1" ht="14.25" x14ac:dyDescent="0.25">
      <c r="C30" s="54"/>
      <c r="D30" s="54"/>
      <c r="E30" s="54"/>
      <c r="F30" s="54"/>
      <c r="G30" s="54"/>
      <c r="H30" s="54"/>
      <c r="I30" s="54"/>
      <c r="J30" s="54"/>
      <c r="K30" s="54"/>
      <c r="L30" s="54"/>
      <c r="N30" s="54"/>
    </row>
    <row r="31" spans="1:16" s="47" customFormat="1" ht="15.95" customHeight="1" x14ac:dyDescent="0.25">
      <c r="A31" s="47" t="s">
        <v>16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N31" s="55"/>
    </row>
    <row r="32" spans="1:16" s="49" customFormat="1" ht="14.25" x14ac:dyDescent="0.25">
      <c r="A32" s="48" t="s">
        <v>17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0">
        <v>0</v>
      </c>
      <c r="K32" s="50">
        <v>0</v>
      </c>
      <c r="L32" s="50">
        <v>0</v>
      </c>
      <c r="N32" s="50">
        <f>SUM(C32:J32)</f>
        <v>0</v>
      </c>
    </row>
    <row r="33" spans="1:14" s="49" customFormat="1" ht="14.25" x14ac:dyDescent="0.25">
      <c r="A33" s="48" t="s">
        <v>18</v>
      </c>
      <c r="C33" s="56">
        <v>0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0">
        <v>0</v>
      </c>
      <c r="K33" s="50">
        <v>0</v>
      </c>
      <c r="L33" s="50">
        <v>0</v>
      </c>
      <c r="N33" s="50">
        <f>SUM(C33:J33)</f>
        <v>0</v>
      </c>
    </row>
    <row r="34" spans="1:14" s="49" customFormat="1" ht="14.25" x14ac:dyDescent="0.25">
      <c r="A34" s="48" t="s">
        <v>19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0">
        <v>0</v>
      </c>
      <c r="K34" s="50">
        <v>0</v>
      </c>
      <c r="L34" s="50">
        <v>0</v>
      </c>
      <c r="N34" s="50">
        <f>SUM(C34:J34)</f>
        <v>0</v>
      </c>
    </row>
    <row r="35" spans="1:14" s="26" customFormat="1" ht="15.95" customHeight="1" x14ac:dyDescent="0.25">
      <c r="A35" s="52" t="s">
        <v>8</v>
      </c>
      <c r="B35" s="52"/>
      <c r="C35" s="53">
        <f t="shared" ref="C35:L35" si="10">SUM(C32:C34)</f>
        <v>0</v>
      </c>
      <c r="D35" s="53">
        <f t="shared" si="10"/>
        <v>0</v>
      </c>
      <c r="E35" s="53">
        <f t="shared" si="10"/>
        <v>0</v>
      </c>
      <c r="F35" s="53">
        <f t="shared" si="10"/>
        <v>0</v>
      </c>
      <c r="G35" s="53">
        <f t="shared" si="10"/>
        <v>0</v>
      </c>
      <c r="H35" s="53">
        <f t="shared" si="10"/>
        <v>0</v>
      </c>
      <c r="I35" s="53">
        <f t="shared" si="10"/>
        <v>0</v>
      </c>
      <c r="J35" s="53">
        <f t="shared" si="10"/>
        <v>0</v>
      </c>
      <c r="K35" s="53">
        <f t="shared" si="10"/>
        <v>0</v>
      </c>
      <c r="L35" s="53">
        <f t="shared" si="10"/>
        <v>0</v>
      </c>
      <c r="N35" s="53">
        <f t="shared" ref="N35" si="11">SUM(N32:N34)</f>
        <v>0</v>
      </c>
    </row>
    <row r="36" spans="1:14" x14ac:dyDescent="0.25">
      <c r="A36" s="43"/>
      <c r="B36" s="43"/>
      <c r="C36" s="54"/>
      <c r="D36" s="54"/>
      <c r="E36" s="54"/>
      <c r="F36" s="54"/>
      <c r="G36" s="54"/>
      <c r="H36" s="54"/>
      <c r="I36" s="54"/>
      <c r="J36" s="54"/>
      <c r="K36" s="54"/>
      <c r="L36" s="54"/>
      <c r="N36" s="54"/>
    </row>
    <row r="37" spans="1:14" s="11" customFormat="1" ht="15.95" customHeight="1" x14ac:dyDescent="0.25">
      <c r="A37" s="60" t="s">
        <v>20</v>
      </c>
      <c r="B37" s="61"/>
      <c r="C37" s="62">
        <f t="shared" ref="C37:L37" si="12">C18+C29+C35</f>
        <v>4041.03</v>
      </c>
      <c r="D37" s="62">
        <f t="shared" si="12"/>
        <v>-1165.3800000000001</v>
      </c>
      <c r="E37" s="62">
        <f t="shared" si="12"/>
        <v>-1697.5</v>
      </c>
      <c r="F37" s="62">
        <f t="shared" si="12"/>
        <v>-1983.8799999999999</v>
      </c>
      <c r="G37" s="62">
        <f t="shared" si="12"/>
        <v>-2707.8199999999997</v>
      </c>
      <c r="H37" s="62">
        <f t="shared" si="12"/>
        <v>-2861.44</v>
      </c>
      <c r="I37" s="62">
        <f t="shared" si="12"/>
        <v>-3200.27</v>
      </c>
      <c r="J37" s="62">
        <f t="shared" si="12"/>
        <v>1527.1800000000007</v>
      </c>
      <c r="K37" s="62">
        <f t="shared" si="12"/>
        <v>1123.4900000000007</v>
      </c>
      <c r="L37" s="62">
        <f t="shared" si="12"/>
        <v>646.77000000000044</v>
      </c>
      <c r="N37" s="62">
        <f t="shared" ref="N37" si="13">N18+N29+N35</f>
        <v>-6277.8200000000033</v>
      </c>
    </row>
    <row r="38" spans="1:14" s="29" customFormat="1" ht="15.75" x14ac:dyDescent="0.25">
      <c r="A38" s="63"/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N38" s="64"/>
    </row>
    <row r="39" spans="1:14" s="33" customFormat="1" ht="15.95" customHeight="1" x14ac:dyDescent="0.25">
      <c r="A39" s="65" t="s">
        <v>21</v>
      </c>
      <c r="B39" s="63"/>
      <c r="C39" s="66">
        <v>-9.31</v>
      </c>
      <c r="D39" s="66">
        <v>0</v>
      </c>
      <c r="E39" s="66">
        <v>-49.71</v>
      </c>
      <c r="F39" s="66">
        <v>-10.95</v>
      </c>
      <c r="G39" s="66">
        <v>-24.9</v>
      </c>
      <c r="H39" s="66">
        <v>-27.4</v>
      </c>
      <c r="I39" s="66">
        <v>-136.69999999999999</v>
      </c>
      <c r="J39" s="66">
        <v>-37.659999999999997</v>
      </c>
      <c r="K39" s="66">
        <v>-5.8</v>
      </c>
      <c r="L39" s="66">
        <v>-9.5</v>
      </c>
      <c r="N39" s="50">
        <f>SUM(C39:L39)</f>
        <v>-311.93</v>
      </c>
    </row>
    <row r="40" spans="1:14" s="43" customFormat="1" ht="14.25" x14ac:dyDescent="0.25">
      <c r="C40" s="54"/>
      <c r="D40" s="54"/>
      <c r="E40" s="54"/>
      <c r="F40" s="54"/>
      <c r="G40" s="54"/>
      <c r="H40" s="54"/>
      <c r="I40" s="54"/>
      <c r="J40" s="54"/>
      <c r="K40" s="54"/>
      <c r="L40" s="54"/>
      <c r="N40" s="54"/>
    </row>
    <row r="41" spans="1:14" s="33" customFormat="1" ht="15.95" customHeight="1" x14ac:dyDescent="0.25">
      <c r="A41" s="52" t="s">
        <v>22</v>
      </c>
      <c r="B41" s="52"/>
      <c r="C41" s="53">
        <f t="shared" ref="C41:L41" si="14">C9+C37+C39</f>
        <v>19376.78</v>
      </c>
      <c r="D41" s="53">
        <f t="shared" si="14"/>
        <v>18211.399999999998</v>
      </c>
      <c r="E41" s="53">
        <f t="shared" si="14"/>
        <v>16464.189999999999</v>
      </c>
      <c r="F41" s="53">
        <f t="shared" si="14"/>
        <v>14469.359999999999</v>
      </c>
      <c r="G41" s="53">
        <f t="shared" si="14"/>
        <v>11736.64</v>
      </c>
      <c r="H41" s="53">
        <f t="shared" si="14"/>
        <v>8847.7999999999993</v>
      </c>
      <c r="I41" s="53">
        <f t="shared" si="14"/>
        <v>5510.829999999999</v>
      </c>
      <c r="J41" s="53">
        <f t="shared" si="14"/>
        <v>7000.35</v>
      </c>
      <c r="K41" s="53">
        <f t="shared" si="14"/>
        <v>8118.0400000000009</v>
      </c>
      <c r="L41" s="53">
        <f t="shared" si="14"/>
        <v>8755.3100000000013</v>
      </c>
      <c r="N41" s="53">
        <f t="shared" ref="N41" si="15">N9+N37+N39</f>
        <v>8755.3099999999959</v>
      </c>
    </row>
    <row r="43" spans="1:14" ht="15.95" customHeight="1" x14ac:dyDescent="0.25">
      <c r="A43" s="67"/>
    </row>
    <row r="44" spans="1:14" x14ac:dyDescent="0.25">
      <c r="A44" s="68"/>
    </row>
    <row r="45" spans="1:14" x14ac:dyDescent="0.25">
      <c r="A45" s="69"/>
    </row>
    <row r="46" spans="1:14" x14ac:dyDescent="0.25">
      <c r="A46" s="70"/>
    </row>
  </sheetData>
  <mergeCells count="4">
    <mergeCell ref="A1:N1"/>
    <mergeCell ref="A2:K2"/>
    <mergeCell ref="A3:N3"/>
    <mergeCell ref="A4:N4"/>
  </mergeCells>
  <printOptions horizontalCentered="1"/>
  <pageMargins left="0.70866141732283472" right="0.70866141732283472" top="0.78740157480314965" bottom="0.59055118110236227" header="0.59055118110236227" footer="0.31496062992125984"/>
  <pageSetup paperSize="9" scale="60" fitToHeight="0" orientation="landscape" r:id="rId1"/>
  <headerFooter>
    <oddFooter>&amp;C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79C8D-BFB1-44C9-B87F-B8DEABE5D474}">
  <sheetPr>
    <pageSetUpPr fitToPage="1"/>
  </sheetPr>
  <dimension ref="A1:N19"/>
  <sheetViews>
    <sheetView tabSelected="1" zoomScale="80" zoomScaleNormal="80" workbookViewId="0">
      <selection activeCell="A23" sqref="A23"/>
    </sheetView>
  </sheetViews>
  <sheetFormatPr defaultColWidth="9.140625" defaultRowHeight="15" x14ac:dyDescent="0.25"/>
  <cols>
    <col min="1" max="1" width="80.7109375" style="1" customWidth="1"/>
    <col min="2" max="2" width="2.7109375" style="1" customWidth="1"/>
    <col min="3" max="7" width="11" style="1" bestFit="1" customWidth="1"/>
    <col min="8" max="12" width="9.7109375" style="1" bestFit="1" customWidth="1"/>
    <col min="13" max="13" width="3.140625" style="1" customWidth="1"/>
    <col min="14" max="16384" width="9.140625" style="1"/>
  </cols>
  <sheetData>
    <row r="1" spans="1:14" ht="75" customHeight="1" x14ac:dyDescent="0.2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85"/>
      <c r="L1" s="85"/>
      <c r="M1" s="84"/>
    </row>
    <row r="2" spans="1:14" ht="21.95" customHeight="1" x14ac:dyDescent="0.25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85"/>
      <c r="L2" s="85"/>
      <c r="M2" s="84"/>
      <c r="N2" s="84"/>
    </row>
    <row r="3" spans="1:14" ht="21.95" customHeight="1" x14ac:dyDescent="0.25">
      <c r="A3" s="132" t="s">
        <v>47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82"/>
      <c r="N3" s="82"/>
    </row>
    <row r="4" spans="1:14" ht="19.5" customHeight="1" x14ac:dyDescent="0.25">
      <c r="A4" s="133" t="s">
        <v>103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83"/>
      <c r="N4" s="83"/>
    </row>
    <row r="5" spans="1:14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4" s="6" customFormat="1" x14ac:dyDescent="0.25">
      <c r="A6" s="39"/>
      <c r="B6" s="39"/>
      <c r="C6" s="40" t="s">
        <v>43</v>
      </c>
      <c r="D6" s="40" t="s">
        <v>38</v>
      </c>
      <c r="E6" s="40" t="s">
        <v>32</v>
      </c>
      <c r="F6" s="40" t="s">
        <v>33</v>
      </c>
      <c r="G6" s="40" t="s">
        <v>34</v>
      </c>
      <c r="H6" s="40" t="s">
        <v>35</v>
      </c>
      <c r="I6" s="40" t="s">
        <v>36</v>
      </c>
      <c r="J6" s="40" t="s">
        <v>37</v>
      </c>
      <c r="K6" s="40" t="s">
        <v>39</v>
      </c>
      <c r="L6" s="40" t="s">
        <v>40</v>
      </c>
    </row>
    <row r="7" spans="1:14" s="8" customFormat="1" ht="12" thickBot="1" x14ac:dyDescent="0.3">
      <c r="A7" s="41"/>
      <c r="B7" s="41"/>
      <c r="C7" s="42">
        <v>2023</v>
      </c>
      <c r="D7" s="42">
        <v>2023</v>
      </c>
      <c r="E7" s="42">
        <v>2023</v>
      </c>
      <c r="F7" s="42">
        <v>2023</v>
      </c>
      <c r="G7" s="42">
        <v>2023</v>
      </c>
      <c r="H7" s="42">
        <v>2023</v>
      </c>
      <c r="I7" s="42">
        <v>2023</v>
      </c>
      <c r="J7" s="42">
        <v>2023</v>
      </c>
      <c r="K7" s="42">
        <v>2023</v>
      </c>
      <c r="L7" s="42">
        <v>2023</v>
      </c>
    </row>
    <row r="8" spans="1:14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4" s="11" customFormat="1" ht="16.5" thickBot="1" x14ac:dyDescent="0.3">
      <c r="A9" s="44" t="s">
        <v>23</v>
      </c>
      <c r="B9" s="45"/>
      <c r="C9" s="46">
        <v>19377.009999999998</v>
      </c>
      <c r="D9" s="46">
        <v>18211.729999999996</v>
      </c>
      <c r="E9" s="46">
        <v>16465</v>
      </c>
      <c r="F9" s="46">
        <v>14470</v>
      </c>
      <c r="G9" s="46">
        <v>11737</v>
      </c>
      <c r="H9" s="46">
        <v>8848</v>
      </c>
      <c r="I9" s="46">
        <v>5511.3400000000011</v>
      </c>
      <c r="J9" s="46">
        <v>7000</v>
      </c>
      <c r="K9" s="46">
        <v>8118</v>
      </c>
      <c r="L9" s="46">
        <v>8755.3100000000013</v>
      </c>
    </row>
    <row r="10" spans="1:14" x14ac:dyDescent="0.2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s="15" customFormat="1" ht="15.75" x14ac:dyDescent="0.25">
      <c r="A11" s="71" t="s">
        <v>30</v>
      </c>
      <c r="B11" s="49"/>
      <c r="C11" s="72"/>
      <c r="D11" s="72"/>
      <c r="E11" s="72"/>
      <c r="F11" s="72"/>
      <c r="G11" s="72"/>
      <c r="H11" s="72"/>
      <c r="I11" s="72"/>
      <c r="J11" s="72"/>
      <c r="K11" s="72"/>
      <c r="L11" s="72"/>
    </row>
    <row r="12" spans="1:14" s="15" customFormat="1" ht="15.75" x14ac:dyDescent="0.25">
      <c r="A12" s="73"/>
      <c r="B12" s="49"/>
      <c r="C12" s="74"/>
      <c r="D12" s="74"/>
      <c r="E12" s="74"/>
      <c r="F12" s="74"/>
      <c r="G12" s="74"/>
      <c r="H12" s="74"/>
      <c r="I12" s="74"/>
      <c r="J12" s="74"/>
      <c r="K12" s="74"/>
      <c r="L12" s="74"/>
    </row>
    <row r="13" spans="1:14" s="15" customFormat="1" ht="15.75" x14ac:dyDescent="0.25">
      <c r="A13" s="75" t="s">
        <v>24</v>
      </c>
      <c r="B13" s="49"/>
      <c r="C13" s="76">
        <v>54</v>
      </c>
      <c r="D13" s="76">
        <v>132</v>
      </c>
      <c r="E13" s="76">
        <v>215</v>
      </c>
      <c r="F13" s="76">
        <v>300</v>
      </c>
      <c r="G13" s="76">
        <v>392</v>
      </c>
      <c r="H13" s="76">
        <v>493</v>
      </c>
      <c r="I13" s="76">
        <v>647</v>
      </c>
      <c r="J13" s="76">
        <f>827+0.4</f>
        <v>827.4</v>
      </c>
      <c r="K13" s="76">
        <v>1015</v>
      </c>
      <c r="L13" s="76">
        <v>1206</v>
      </c>
    </row>
    <row r="14" spans="1:14" s="15" customFormat="1" ht="28.5" x14ac:dyDescent="0.25">
      <c r="A14" s="75" t="s">
        <v>25</v>
      </c>
      <c r="B14" s="49"/>
      <c r="C14" s="76">
        <v>0.27500000000000002</v>
      </c>
      <c r="D14" s="76">
        <v>75</v>
      </c>
      <c r="E14" s="76">
        <v>95</v>
      </c>
      <c r="F14" s="76">
        <v>0</v>
      </c>
      <c r="G14" s="76">
        <v>-9</v>
      </c>
      <c r="H14" s="76">
        <v>0</v>
      </c>
      <c r="I14" s="76">
        <v>-4.9000000000000004</v>
      </c>
      <c r="J14" s="76">
        <v>0.4</v>
      </c>
      <c r="K14" s="76">
        <v>0.4</v>
      </c>
      <c r="L14" s="76">
        <v>0.4</v>
      </c>
    </row>
    <row r="15" spans="1:14" s="15" customFormat="1" ht="15.75" x14ac:dyDescent="0.25">
      <c r="A15" s="75" t="s">
        <v>26</v>
      </c>
      <c r="B15" s="49"/>
      <c r="C15" s="76">
        <v>0</v>
      </c>
      <c r="D15" s="76">
        <v>0</v>
      </c>
      <c r="E15" s="76">
        <v>0</v>
      </c>
      <c r="F15" s="76">
        <v>1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</row>
    <row r="16" spans="1:14" ht="15" customHeight="1" x14ac:dyDescent="0.25">
      <c r="A16" s="75" t="s">
        <v>27</v>
      </c>
      <c r="B16" s="49"/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</row>
    <row r="17" spans="1:12" s="13" customFormat="1" ht="15" customHeight="1" x14ac:dyDescent="0.25">
      <c r="A17" s="77"/>
      <c r="B17" s="47"/>
      <c r="C17" s="78"/>
      <c r="D17" s="78"/>
      <c r="E17" s="78"/>
      <c r="F17" s="78"/>
      <c r="G17" s="78"/>
      <c r="H17" s="78"/>
      <c r="I17" s="78"/>
      <c r="J17" s="78"/>
      <c r="K17" s="78"/>
      <c r="L17" s="78"/>
    </row>
    <row r="18" spans="1:12" s="15" customFormat="1" ht="15.6" customHeight="1" thickBot="1" x14ac:dyDescent="0.3">
      <c r="A18" s="79" t="s">
        <v>28</v>
      </c>
      <c r="B18" s="80"/>
      <c r="C18" s="81">
        <f t="shared" ref="C18:D18" si="0">SUM(C9:C16)</f>
        <v>19431.285</v>
      </c>
      <c r="D18" s="81">
        <f t="shared" si="0"/>
        <v>18418.729999999996</v>
      </c>
      <c r="E18" s="81">
        <f t="shared" ref="E18:L18" si="1">SUM(E9:E16)</f>
        <v>16775</v>
      </c>
      <c r="F18" s="81">
        <f t="shared" si="1"/>
        <v>14771</v>
      </c>
      <c r="G18" s="81">
        <f t="shared" si="1"/>
        <v>12120</v>
      </c>
      <c r="H18" s="81">
        <f t="shared" si="1"/>
        <v>9341</v>
      </c>
      <c r="I18" s="81">
        <f t="shared" si="1"/>
        <v>6153.4400000000014</v>
      </c>
      <c r="J18" s="81">
        <f t="shared" si="1"/>
        <v>7827.7999999999993</v>
      </c>
      <c r="K18" s="81">
        <f t="shared" si="1"/>
        <v>9133.4</v>
      </c>
      <c r="L18" s="81">
        <f t="shared" si="1"/>
        <v>9961.7100000000009</v>
      </c>
    </row>
    <row r="19" spans="1:12" ht="14.45" customHeight="1" x14ac:dyDescent="0.25"/>
  </sheetData>
  <mergeCells count="4">
    <mergeCell ref="A1:J1"/>
    <mergeCell ref="A2:J2"/>
    <mergeCell ref="A3:L3"/>
    <mergeCell ref="A4:L4"/>
  </mergeCells>
  <printOptions horizontalCentered="1"/>
  <pageMargins left="0.70866141732283472" right="0.70866141732283472" top="0.98425196850393704" bottom="0.59055118110236227" header="0.51181102362204722" footer="0.31496062992125984"/>
  <pageSetup paperSize="9" scale="70" fitToHeight="0" orientation="landscape" r:id="rId1"/>
  <headerFooter>
    <oddFooter>&amp;C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F489F1-25EE-4155-94F0-7F55BC40745D}"/>
</file>

<file path=customXml/itemProps2.xml><?xml version="1.0" encoding="utf-8"?>
<ds:datastoreItem xmlns:ds="http://schemas.openxmlformats.org/officeDocument/2006/customXml" ds:itemID="{E7AA40EF-3FF5-4A96-8243-1D9A903B84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ICESP-CGs OP 88700_701</vt:lpstr>
      <vt:lpstr>BALANÇO</vt:lpstr>
      <vt:lpstr>DRE</vt:lpstr>
      <vt:lpstr>HC- PERDIZES - DFC</vt:lpstr>
      <vt:lpstr>CONCILIAÇÃO</vt:lpstr>
      <vt:lpstr>CONCILIAÇÃO!Area_de_impressao</vt:lpstr>
      <vt:lpstr>'ICESP-CGs OP 88700_701'!Area_de_impressao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Crespi</dc:creator>
  <cp:lastModifiedBy>Rodrigo de Oliveira Chiaradia</cp:lastModifiedBy>
  <cp:lastPrinted>2023-11-23T20:00:06Z</cp:lastPrinted>
  <dcterms:created xsi:type="dcterms:W3CDTF">2018-09-18T19:31:35Z</dcterms:created>
  <dcterms:modified xsi:type="dcterms:W3CDTF">2023-11-23T20:01:11Z</dcterms:modified>
</cp:coreProperties>
</file>