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8_{E905EF29-B7EF-4072-BC31-354B676F9B94}" xr6:coauthVersionLast="47" xr6:coauthVersionMax="47" xr10:uidLastSave="{00000000-0000-0000-0000-000000000000}"/>
  <bookViews>
    <workbookView xWindow="-120" yWindow="-120" windowWidth="29040" windowHeight="15840" xr2:uid="{7CD933AC-7DDA-4A3E-B537-51C1E70C8F26}"/>
  </bookViews>
  <sheets>
    <sheet name="Balanço" sheetId="1" r:id="rId1"/>
    <sheet name="DRE" sheetId="2" r:id="rId2"/>
    <sheet name="HC- PERDIZES - DFC" sheetId="3" r:id="rId3"/>
    <sheet name="CONCILIAÇÃO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Balanço!$A$7:$A$28</definedName>
    <definedName name="_xlnm._FilterDatabase" localSheetId="1" hidden="1">DRE!$A$7:$A$15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3">CONCILIAÇÃO!$A$1:$M$18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 localSheetId="2">[3]Plan1!$J$5:$K$1422</definedName>
    <definedName name="tbCG">[4]Plan1!$J$5:$K$1422</definedName>
    <definedName name="tbEspTit" localSheetId="2">[3]Plan1!$A$5:$B$7</definedName>
    <definedName name="tbEspTit">[4]Plan1!$A$5:$B$7</definedName>
    <definedName name="tbTpReceita" localSheetId="2">[3]Plan1!$D$5:$E$10</definedName>
    <definedName name="tbTpReceita">[4]Plan1!$D$5:$E$10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4" l="1"/>
  <c r="L18" i="4"/>
  <c r="K18" i="4"/>
  <c r="I18" i="4"/>
  <c r="H18" i="4"/>
  <c r="G18" i="4"/>
  <c r="F18" i="4"/>
  <c r="E18" i="4"/>
  <c r="D18" i="4"/>
  <c r="C18" i="4"/>
  <c r="J13" i="4"/>
  <c r="J18" i="4" s="1"/>
  <c r="O39" i="3"/>
  <c r="M35" i="3"/>
  <c r="L35" i="3"/>
  <c r="K35" i="3"/>
  <c r="J35" i="3"/>
  <c r="I35" i="3"/>
  <c r="H35" i="3"/>
  <c r="G35" i="3"/>
  <c r="F35" i="3"/>
  <c r="E35" i="3"/>
  <c r="D35" i="3"/>
  <c r="C35" i="3"/>
  <c r="O34" i="3"/>
  <c r="O35" i="3" s="1"/>
  <c r="O33" i="3"/>
  <c r="O32" i="3"/>
  <c r="E29" i="3"/>
  <c r="O27" i="3"/>
  <c r="O26" i="3"/>
  <c r="O25" i="3"/>
  <c r="M24" i="3"/>
  <c r="M29" i="3" s="1"/>
  <c r="L24" i="3"/>
  <c r="L29" i="3" s="1"/>
  <c r="K24" i="3"/>
  <c r="K29" i="3" s="1"/>
  <c r="J24" i="3"/>
  <c r="J29" i="3" s="1"/>
  <c r="I24" i="3"/>
  <c r="I29" i="3" s="1"/>
  <c r="H24" i="3"/>
  <c r="H29" i="3" s="1"/>
  <c r="F24" i="3"/>
  <c r="F29" i="3" s="1"/>
  <c r="E24" i="3"/>
  <c r="D24" i="3"/>
  <c r="D29" i="3" s="1"/>
  <c r="C24" i="3"/>
  <c r="C29" i="3" s="1"/>
  <c r="O23" i="3"/>
  <c r="O22" i="3"/>
  <c r="O21" i="3"/>
  <c r="O24" i="3" s="1"/>
  <c r="O29" i="3" s="1"/>
  <c r="G21" i="3"/>
  <c r="G24" i="3" s="1"/>
  <c r="G29" i="3" s="1"/>
  <c r="D21" i="3"/>
  <c r="M18" i="3"/>
  <c r="L18" i="3"/>
  <c r="L37" i="3" s="1"/>
  <c r="K18" i="3"/>
  <c r="K37" i="3" s="1"/>
  <c r="J18" i="3"/>
  <c r="J37" i="3" s="1"/>
  <c r="I18" i="3"/>
  <c r="I37" i="3" s="1"/>
  <c r="H18" i="3"/>
  <c r="H37" i="3" s="1"/>
  <c r="G18" i="3"/>
  <c r="G37" i="3" s="1"/>
  <c r="F18" i="3"/>
  <c r="F37" i="3" s="1"/>
  <c r="E18" i="3"/>
  <c r="E37" i="3" s="1"/>
  <c r="D18" i="3"/>
  <c r="D37" i="3" s="1"/>
  <c r="C18" i="3"/>
  <c r="O17" i="3"/>
  <c r="O16" i="3"/>
  <c r="O15" i="3"/>
  <c r="O14" i="3"/>
  <c r="O13" i="3"/>
  <c r="O12" i="3"/>
  <c r="O18" i="3" s="1"/>
  <c r="O9" i="3"/>
  <c r="M37" i="3" l="1"/>
  <c r="O37" i="3"/>
  <c r="O41" i="3" s="1"/>
  <c r="C37" i="3"/>
  <c r="C41" i="3" s="1"/>
  <c r="D9" i="3" s="1"/>
  <c r="D41" i="3" s="1"/>
  <c r="E9" i="3" s="1"/>
  <c r="E41" i="3" s="1"/>
  <c r="F9" i="3" s="1"/>
  <c r="F41" i="3" s="1"/>
  <c r="G9" i="3" s="1"/>
  <c r="G41" i="3" s="1"/>
  <c r="H9" i="3" s="1"/>
  <c r="H41" i="3" s="1"/>
  <c r="I9" i="3" s="1"/>
  <c r="I41" i="3" s="1"/>
  <c r="J9" i="3" s="1"/>
  <c r="J41" i="3" s="1"/>
  <c r="K9" i="3" s="1"/>
  <c r="K41" i="3" s="1"/>
  <c r="L9" i="3" s="1"/>
  <c r="L41" i="3" s="1"/>
  <c r="M9" i="3" s="1"/>
  <c r="M41" i="3" s="1"/>
  <c r="M27" i="2" l="1"/>
  <c r="L26" i="2"/>
  <c r="K26" i="2"/>
  <c r="J26" i="2"/>
  <c r="I26" i="2"/>
  <c r="H26" i="2"/>
  <c r="G26" i="2"/>
  <c r="F26" i="2"/>
  <c r="E26" i="2"/>
  <c r="D26" i="2"/>
  <c r="C26" i="2"/>
  <c r="B26" i="2"/>
  <c r="M26" i="2" s="1"/>
  <c r="L24" i="2"/>
  <c r="L29" i="2" s="1"/>
  <c r="M22" i="2"/>
  <c r="M21" i="2"/>
  <c r="M20" i="2"/>
  <c r="M19" i="2"/>
  <c r="M18" i="2"/>
  <c r="M17" i="2"/>
  <c r="M16" i="2"/>
  <c r="M15" i="2"/>
  <c r="L14" i="2"/>
  <c r="K14" i="2"/>
  <c r="J14" i="2"/>
  <c r="I14" i="2"/>
  <c r="H14" i="2"/>
  <c r="G14" i="2"/>
  <c r="F14" i="2"/>
  <c r="E14" i="2"/>
  <c r="D14" i="2"/>
  <c r="C14" i="2"/>
  <c r="B14" i="2"/>
  <c r="M14" i="2" s="1"/>
  <c r="M12" i="2"/>
  <c r="M11" i="2"/>
  <c r="M10" i="2"/>
  <c r="L9" i="2"/>
  <c r="K9" i="2"/>
  <c r="K24" i="2" s="1"/>
  <c r="K29" i="2" s="1"/>
  <c r="J9" i="2"/>
  <c r="J24" i="2" s="1"/>
  <c r="J29" i="2" s="1"/>
  <c r="I9" i="2"/>
  <c r="I24" i="2" s="1"/>
  <c r="I29" i="2" s="1"/>
  <c r="H9" i="2"/>
  <c r="H24" i="2" s="1"/>
  <c r="H29" i="2" s="1"/>
  <c r="G9" i="2"/>
  <c r="G24" i="2" s="1"/>
  <c r="G29" i="2" s="1"/>
  <c r="F9" i="2"/>
  <c r="F24" i="2" s="1"/>
  <c r="F29" i="2" s="1"/>
  <c r="E9" i="2"/>
  <c r="E24" i="2" s="1"/>
  <c r="E29" i="2" s="1"/>
  <c r="D9" i="2"/>
  <c r="D24" i="2" s="1"/>
  <c r="D29" i="2" s="1"/>
  <c r="C9" i="2"/>
  <c r="C24" i="2" s="1"/>
  <c r="C29" i="2" s="1"/>
  <c r="B9" i="2"/>
  <c r="B24" i="2" s="1"/>
  <c r="M26" i="1"/>
  <c r="L26" i="1"/>
  <c r="K26" i="1"/>
  <c r="K18" i="1" s="1"/>
  <c r="J26" i="1"/>
  <c r="I26" i="1"/>
  <c r="H26" i="1"/>
  <c r="G26" i="1"/>
  <c r="F26" i="1"/>
  <c r="E26" i="1"/>
  <c r="D26" i="1"/>
  <c r="B26" i="1"/>
  <c r="B18" i="1" s="1"/>
  <c r="H24" i="1"/>
  <c r="H19" i="1" s="1"/>
  <c r="H18" i="1" s="1"/>
  <c r="G24" i="1"/>
  <c r="F24" i="1"/>
  <c r="F19" i="1" s="1"/>
  <c r="F18" i="1" s="1"/>
  <c r="M19" i="1"/>
  <c r="M18" i="1" s="1"/>
  <c r="L19" i="1"/>
  <c r="K19" i="1"/>
  <c r="J19" i="1"/>
  <c r="I19" i="1"/>
  <c r="I18" i="1" s="1"/>
  <c r="G19" i="1"/>
  <c r="G18" i="1" s="1"/>
  <c r="E19" i="1"/>
  <c r="E18" i="1" s="1"/>
  <c r="D19" i="1"/>
  <c r="D18" i="1" s="1"/>
  <c r="B19" i="1"/>
  <c r="L18" i="1"/>
  <c r="J18" i="1"/>
  <c r="M16" i="1"/>
  <c r="L16" i="1"/>
  <c r="K16" i="1"/>
  <c r="J16" i="1"/>
  <c r="I16" i="1"/>
  <c r="H16" i="1"/>
  <c r="G16" i="1"/>
  <c r="F16" i="1"/>
  <c r="E16" i="1"/>
  <c r="D16" i="1"/>
  <c r="B16" i="1"/>
  <c r="E15" i="1"/>
  <c r="E10" i="1" s="1"/>
  <c r="E9" i="1" s="1"/>
  <c r="M10" i="1"/>
  <c r="L10" i="1"/>
  <c r="L9" i="1" s="1"/>
  <c r="K10" i="1"/>
  <c r="K9" i="1" s="1"/>
  <c r="J10" i="1"/>
  <c r="I10" i="1"/>
  <c r="H10" i="1"/>
  <c r="G10" i="1"/>
  <c r="G9" i="1" s="1"/>
  <c r="F10" i="1"/>
  <c r="D10" i="1"/>
  <c r="D9" i="1" s="1"/>
  <c r="B10" i="1"/>
  <c r="B9" i="1" s="1"/>
  <c r="M9" i="1"/>
  <c r="J9" i="1"/>
  <c r="I9" i="1"/>
  <c r="H9" i="1"/>
  <c r="F9" i="1"/>
  <c r="M24" i="2" l="1"/>
  <c r="B29" i="2"/>
  <c r="M29" i="2" s="1"/>
  <c r="M9" i="2"/>
</calcChain>
</file>

<file path=xl/sharedStrings.xml><?xml version="1.0" encoding="utf-8"?>
<sst xmlns="http://schemas.openxmlformats.org/spreadsheetml/2006/main" count="127" uniqueCount="106">
  <si>
    <t>HCFMUSP PERDIZES</t>
  </si>
  <si>
    <t>CONTRATO DE GESTÃO N.º 02/2022</t>
  </si>
  <si>
    <t>BALANÇOS PATRIMONIAIS DE DEZEMBRO DE 2022 A OUTUBRO DE 2023 (EM R$)</t>
  </si>
  <si>
    <t>SD 31/12/2022</t>
  </si>
  <si>
    <t>SD 31/01/2023</t>
  </si>
  <si>
    <t>SD 28/02/2023</t>
  </si>
  <si>
    <t>SD 31/03/2023</t>
  </si>
  <si>
    <t>SD 30/04/2023</t>
  </si>
  <si>
    <t>SD 31/05/2023</t>
  </si>
  <si>
    <t>SD 30/06/2023</t>
  </si>
  <si>
    <t>SD 31/07/2023</t>
  </si>
  <si>
    <t>SD 31/08/2023</t>
  </si>
  <si>
    <t>SD 30/09/2023</t>
  </si>
  <si>
    <t>SD 31/10/2023</t>
  </si>
  <si>
    <t>SD 30/11/2023</t>
  </si>
  <si>
    <t>ATIVO</t>
  </si>
  <si>
    <t>CIRCULANTE</t>
  </si>
  <si>
    <t>CAIXA E EQUIVALENTES DE CAIXA</t>
  </si>
  <si>
    <t>CONTAS A RECEBER</t>
  </si>
  <si>
    <t>ESTOQUES</t>
  </si>
  <si>
    <t>DESPESAS ANTECIPADAS</t>
  </si>
  <si>
    <t>OUTROS CRÉDITOS</t>
  </si>
  <si>
    <t>ATIVO NÃO CIRCULANTE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</si>
  <si>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</si>
  <si>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</si>
  <si>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</si>
  <si>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</si>
  <si>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</si>
  <si>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</si>
  <si>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OUTRAS OBRIGAÇÕES</t>
  </si>
  <si>
    <t>PASSIVO NÃO CIRCULANTE</t>
  </si>
  <si>
    <t>PATRIMÔNIO LÍQUIDO</t>
  </si>
  <si>
    <t>RESULTADO ACUMULADO</t>
  </si>
  <si>
    <t>RESULTADO DO PERÍODO</t>
  </si>
  <si>
    <t>DEMONSTRAÇÕES DOS RESULTADOS DE JANEIRO A NOVEMBRO DE 2023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</si>
  <si>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</si>
  <si>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</si>
  <si>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</si>
  <si>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</si>
  <si>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</si>
  <si>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</si>
  <si>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</si>
  <si>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</si>
  <si>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</si>
  <si>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</si>
  <si>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</si>
  <si>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TOTAL</t>
  </si>
  <si>
    <t>RECEITAS OPERACIONAIS</t>
  </si>
  <si>
    <t>CONTRATO DE GESTÃO Nº 02/2022</t>
  </si>
  <si>
    <t>DOAÇÕES</t>
  </si>
  <si>
    <t>OUTRAS RECEITAS</t>
  </si>
  <si>
    <t>DESPESAS OPERACIONAIS</t>
  </si>
  <si>
    <t>PESSOAL</t>
  </si>
  <si>
    <t>SERVIÇOS PROFISSIONAIS</t>
  </si>
  <si>
    <t>MATERIAIS PARA CONSUMO</t>
  </si>
  <si>
    <t>ALUGUÉIS</t>
  </si>
  <si>
    <t xml:space="preserve">REPASSES HCFMUSP - SERV. PRESTADOS </t>
  </si>
  <si>
    <t>UTILIDADES E SERVIÇOS</t>
  </si>
  <si>
    <t>DEPRECIAÇÕES E AMORTIZAÇÕES</t>
  </si>
  <si>
    <t>OUTRAS DESPESAS</t>
  </si>
  <si>
    <t>RESULTADO OPERACIONAL</t>
  </si>
  <si>
    <t>RESULTADOS FINANCEIROS LÍQUIDOS</t>
  </si>
  <si>
    <t>RECEITAS FINANCEIRAS</t>
  </si>
  <si>
    <t>HCFMUSP PERDIZES -  Contrato de Gestão nº 02/2022 (CG 75.000)</t>
  </si>
  <si>
    <t>Fluxos de caixa de janeiro a novembro/2023 (R$ mil)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</si>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</sst>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#,##0_ ;\-#,##0\ "/>
  </numFmts>
  <fonts count="4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b/>
      <sz val="8"/>
      <color indexed="8"/>
      <name val="Verdana"/>
      <family val="2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theme="0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name val="Franklin Gothic Medium"/>
      <family val="2"/>
    </font>
    <font>
      <sz val="11"/>
      <color rgb="FFC63527"/>
      <name val="Verdana"/>
      <family val="2"/>
    </font>
    <font>
      <sz val="11"/>
      <color rgb="FFFF0000"/>
      <name val="Franklin Gothic Medium"/>
      <family val="2"/>
    </font>
    <font>
      <b/>
      <sz val="11"/>
      <name val="Calibri"/>
      <family val="2"/>
      <scheme val="minor"/>
    </font>
    <font>
      <sz val="11"/>
      <name val="Verdana"/>
      <family val="2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u/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b/>
      <sz val="11"/>
      <color theme="1"/>
      <name val="Franklin Gothic Medium"/>
      <family val="2"/>
    </font>
  </fonts>
  <fills count="11">
    <fill>
      <patternFill patternType="none"/>
    </fill>
    <fill>
      <patternFill patternType="gray125"/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">
    <xf numFmtId="0" fontId="0" fillId="0" borderId="0">
      <alignment vertical="top"/>
    </xf>
    <xf numFmtId="0" fontId="3" fillId="0" borderId="0">
      <alignment vertical="top"/>
    </xf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top"/>
    </xf>
    <xf numFmtId="0" fontId="1" fillId="0" borderId="0"/>
  </cellStyleXfs>
  <cellXfs count="110">
    <xf numFmtId="0" fontId="0" fillId="0" borderId="0" xfId="0">
      <alignment vertical="top"/>
    </xf>
    <xf numFmtId="0" fontId="4" fillId="0" borderId="0" xfId="1" applyFont="1" applyAlignment="1">
      <alignment vertical="center"/>
    </xf>
    <xf numFmtId="43" fontId="6" fillId="0" borderId="0" xfId="2" applyFont="1" applyAlignment="1">
      <alignment horizontal="right" vertical="center"/>
    </xf>
    <xf numFmtId="4" fontId="4" fillId="0" borderId="0" xfId="2" applyNumberFormat="1" applyFont="1" applyFill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0" xfId="1" applyFont="1" applyFill="1" applyAlignment="1">
      <alignment vertical="center"/>
    </xf>
    <xf numFmtId="3" fontId="11" fillId="3" borderId="0" xfId="2" applyNumberFormat="1" applyFont="1" applyFill="1" applyAlignment="1">
      <alignment horizontal="right" vertical="center"/>
    </xf>
    <xf numFmtId="0" fontId="12" fillId="0" borderId="0" xfId="1" applyFont="1" applyAlignment="1">
      <alignment vertical="center"/>
    </xf>
    <xf numFmtId="0" fontId="11" fillId="4" borderId="0" xfId="1" applyFont="1" applyFill="1" applyAlignment="1">
      <alignment vertical="center"/>
    </xf>
    <xf numFmtId="3" fontId="11" fillId="4" borderId="0" xfId="2" applyNumberFormat="1" applyFont="1" applyFill="1" applyAlignment="1">
      <alignment horizontal="right" vertical="center"/>
    </xf>
    <xf numFmtId="0" fontId="12" fillId="0" borderId="0" xfId="1" applyFont="1" applyAlignment="1">
      <alignment horizontal="left" vertical="center" indent="1"/>
    </xf>
    <xf numFmtId="3" fontId="12" fillId="0" borderId="0" xfId="2" applyNumberFormat="1" applyFont="1" applyFill="1" applyAlignment="1">
      <alignment horizontal="right" vertical="center"/>
    </xf>
    <xf numFmtId="0" fontId="13" fillId="0" borderId="0" xfId="1" applyFont="1" applyAlignment="1">
      <alignment vertical="center"/>
    </xf>
    <xf numFmtId="4" fontId="13" fillId="0" borderId="0" xfId="1" applyNumberFormat="1" applyFont="1" applyAlignment="1">
      <alignment vertical="center"/>
    </xf>
    <xf numFmtId="164" fontId="13" fillId="0" borderId="0" xfId="3" applyFont="1" applyFill="1" applyAlignment="1">
      <alignment vertical="center"/>
    </xf>
    <xf numFmtId="3" fontId="13" fillId="0" borderId="0" xfId="1" applyNumberFormat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164" fontId="8" fillId="0" borderId="0" xfId="3" applyFont="1" applyFill="1" applyBorder="1" applyAlignment="1" applyProtection="1">
      <alignment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64" fontId="8" fillId="0" borderId="0" xfId="3" applyFont="1" applyAlignment="1">
      <alignment vertical="center"/>
    </xf>
    <xf numFmtId="164" fontId="12" fillId="0" borderId="0" xfId="3" applyFont="1" applyAlignment="1">
      <alignment vertical="center"/>
    </xf>
    <xf numFmtId="4" fontId="12" fillId="0" borderId="0" xfId="1" applyNumberFormat="1" applyFont="1" applyAlignment="1">
      <alignment vertical="center"/>
    </xf>
    <xf numFmtId="4" fontId="12" fillId="0" borderId="0" xfId="2" applyNumberFormat="1" applyFont="1" applyAlignment="1">
      <alignment horizontal="right" vertical="center"/>
    </xf>
    <xf numFmtId="3" fontId="12" fillId="0" borderId="0" xfId="2" applyNumberFormat="1" applyFont="1" applyAlignment="1">
      <alignment horizontal="right" vertical="center"/>
    </xf>
    <xf numFmtId="164" fontId="12" fillId="0" borderId="0" xfId="3" applyFont="1" applyFill="1" applyAlignment="1">
      <alignment vertical="center"/>
    </xf>
    <xf numFmtId="43" fontId="12" fillId="0" borderId="0" xfId="1" applyNumberFormat="1" applyFont="1" applyAlignment="1">
      <alignment vertical="center"/>
    </xf>
    <xf numFmtId="0" fontId="11" fillId="5" borderId="0" xfId="1" applyFont="1" applyFill="1" applyAlignment="1">
      <alignment horizontal="left" vertical="center" indent="1"/>
    </xf>
    <xf numFmtId="3" fontId="11" fillId="0" borderId="0" xfId="2" applyNumberFormat="1" applyFont="1" applyFill="1" applyAlignment="1">
      <alignment horizontal="right" vertical="center"/>
    </xf>
    <xf numFmtId="0" fontId="12" fillId="0" borderId="0" xfId="1" applyFont="1" applyAlignment="1">
      <alignment horizontal="left" vertical="center" indent="2"/>
    </xf>
    <xf numFmtId="4" fontId="3" fillId="0" borderId="0" xfId="2" applyNumberFormat="1" applyFont="1" applyFill="1" applyAlignment="1">
      <alignment horizontal="right" vertical="center"/>
    </xf>
    <xf numFmtId="3" fontId="12" fillId="0" borderId="0" xfId="3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6" borderId="0" xfId="1" applyFont="1" applyFill="1" applyAlignment="1">
      <alignment vertical="center"/>
    </xf>
    <xf numFmtId="3" fontId="11" fillId="6" borderId="0" xfId="2" applyNumberFormat="1" applyFont="1" applyFill="1" applyAlignment="1">
      <alignment horizontal="right" vertical="center"/>
    </xf>
    <xf numFmtId="3" fontId="12" fillId="0" borderId="0" xfId="1" applyNumberFormat="1" applyFont="1" applyAlignment="1">
      <alignment vertical="center"/>
    </xf>
    <xf numFmtId="0" fontId="14" fillId="7" borderId="0" xfId="1" applyFont="1" applyFill="1" applyAlignment="1">
      <alignment vertical="center"/>
    </xf>
    <xf numFmtId="3" fontId="14" fillId="7" borderId="0" xfId="2" applyNumberFormat="1" applyFont="1" applyFill="1" applyAlignment="1">
      <alignment horizontal="right" vertical="center"/>
    </xf>
    <xf numFmtId="0" fontId="15" fillId="0" borderId="0" xfId="4" applyFont="1" applyAlignment="1">
      <alignment horizontal="center" vertical="center"/>
    </xf>
    <xf numFmtId="0" fontId="1" fillId="0" borderId="0" xfId="4" applyAlignment="1">
      <alignment vertical="center"/>
    </xf>
    <xf numFmtId="0" fontId="15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left"/>
    </xf>
    <xf numFmtId="0" fontId="18" fillId="0" borderId="0" xfId="4" applyFont="1"/>
    <xf numFmtId="0" fontId="19" fillId="0" borderId="0" xfId="4" applyFont="1"/>
    <xf numFmtId="0" fontId="20" fillId="0" borderId="0" xfId="4" applyFont="1" applyAlignment="1">
      <alignment horizontal="right" vertical="center"/>
    </xf>
    <xf numFmtId="0" fontId="20" fillId="0" borderId="1" xfId="4" applyFont="1" applyBorder="1" applyAlignment="1">
      <alignment horizontal="right" vertical="center"/>
    </xf>
    <xf numFmtId="0" fontId="2" fillId="0" borderId="1" xfId="4" applyFont="1" applyBorder="1" applyAlignment="1">
      <alignment horizontal="right" vertical="center"/>
    </xf>
    <xf numFmtId="0" fontId="21" fillId="0" borderId="0" xfId="4" applyFont="1" applyAlignment="1">
      <alignment vertical="center"/>
    </xf>
    <xf numFmtId="0" fontId="21" fillId="0" borderId="2" xfId="4" applyFont="1" applyBorder="1" applyAlignment="1">
      <alignment horizontal="right" vertical="center"/>
    </xf>
    <xf numFmtId="0" fontId="22" fillId="0" borderId="2" xfId="4" applyFont="1" applyBorder="1" applyAlignment="1">
      <alignment horizontal="right" vertical="center"/>
    </xf>
    <xf numFmtId="0" fontId="23" fillId="0" borderId="0" xfId="4" applyFont="1" applyAlignment="1">
      <alignment vertical="center"/>
    </xf>
    <xf numFmtId="0" fontId="24" fillId="0" borderId="3" xfId="4" applyFont="1" applyBorder="1" applyAlignment="1">
      <alignment vertical="center"/>
    </xf>
    <xf numFmtId="0" fontId="24" fillId="0" borderId="0" xfId="4" applyFont="1" applyAlignment="1">
      <alignment vertical="center"/>
    </xf>
    <xf numFmtId="38" fontId="24" fillId="0" borderId="2" xfId="4" applyNumberFormat="1" applyFont="1" applyBorder="1" applyAlignment="1">
      <alignment vertical="center"/>
    </xf>
    <xf numFmtId="0" fontId="20" fillId="0" borderId="0" xfId="4" applyFont="1" applyAlignment="1">
      <alignment vertical="center"/>
    </xf>
    <xf numFmtId="0" fontId="25" fillId="0" borderId="4" xfId="4" applyFont="1" applyBorder="1" applyAlignment="1">
      <alignment horizontal="left" vertical="center" indent="2"/>
    </xf>
    <xf numFmtId="0" fontId="25" fillId="0" borderId="0" xfId="4" applyFont="1" applyAlignment="1">
      <alignment vertical="center"/>
    </xf>
    <xf numFmtId="165" fontId="25" fillId="0" borderId="5" xfId="4" applyNumberFormat="1" applyFont="1" applyBorder="1" applyAlignment="1">
      <alignment vertical="center"/>
    </xf>
    <xf numFmtId="0" fontId="23" fillId="0" borderId="0" xfId="4" applyFont="1"/>
    <xf numFmtId="0" fontId="24" fillId="8" borderId="4" xfId="4" applyFont="1" applyFill="1" applyBorder="1" applyAlignment="1">
      <alignment horizontal="left" vertical="center" indent="2"/>
    </xf>
    <xf numFmtId="165" fontId="24" fillId="8" borderId="5" xfId="4" applyNumberFormat="1" applyFont="1" applyFill="1" applyBorder="1" applyAlignment="1">
      <alignment vertical="center"/>
    </xf>
    <xf numFmtId="0" fontId="26" fillId="0" borderId="0" xfId="4" applyFont="1" applyAlignment="1">
      <alignment vertical="center"/>
    </xf>
    <xf numFmtId="165" fontId="23" fillId="0" borderId="0" xfId="4" applyNumberFormat="1" applyFont="1" applyAlignment="1">
      <alignment vertical="center"/>
    </xf>
    <xf numFmtId="165" fontId="20" fillId="0" borderId="0" xfId="4" applyNumberFormat="1" applyFont="1" applyAlignment="1">
      <alignment vertical="center"/>
    </xf>
    <xf numFmtId="166" fontId="25" fillId="0" borderId="5" xfId="4" applyNumberFormat="1" applyFont="1" applyBorder="1" applyAlignment="1">
      <alignment vertical="center"/>
    </xf>
    <xf numFmtId="0" fontId="27" fillId="9" borderId="4" xfId="4" applyFont="1" applyFill="1" applyBorder="1" applyAlignment="1">
      <alignment horizontal="left" vertical="center" indent="3"/>
    </xf>
    <xf numFmtId="0" fontId="27" fillId="9" borderId="0" xfId="4" applyFont="1" applyFill="1" applyAlignment="1">
      <alignment vertical="center"/>
    </xf>
    <xf numFmtId="166" fontId="27" fillId="9" borderId="5" xfId="4" applyNumberFormat="1" applyFont="1" applyFill="1" applyBorder="1" applyAlignment="1">
      <alignment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165" fontId="24" fillId="9" borderId="4" xfId="4" applyNumberFormat="1" applyFont="1" applyFill="1" applyBorder="1" applyAlignment="1">
      <alignment horizontal="left" vertical="center" indent="2"/>
    </xf>
    <xf numFmtId="165" fontId="24" fillId="9" borderId="0" xfId="4" applyNumberFormat="1" applyFont="1" applyFill="1" applyAlignment="1">
      <alignment vertical="center"/>
    </xf>
    <xf numFmtId="165" fontId="24" fillId="9" borderId="5" xfId="4" applyNumberFormat="1" applyFont="1" applyFill="1" applyBorder="1" applyAlignment="1">
      <alignment vertical="center"/>
    </xf>
    <xf numFmtId="0" fontId="30" fillId="0" borderId="0" xfId="4" applyFont="1" applyAlignment="1">
      <alignment vertical="center"/>
    </xf>
    <xf numFmtId="165" fontId="30" fillId="0" borderId="0" xfId="4" applyNumberFormat="1" applyFont="1" applyAlignment="1">
      <alignment vertical="center"/>
    </xf>
    <xf numFmtId="0" fontId="31" fillId="0" borderId="0" xfId="4" applyFont="1" applyAlignment="1">
      <alignment vertical="center"/>
    </xf>
    <xf numFmtId="0" fontId="30" fillId="0" borderId="4" xfId="4" applyFont="1" applyBorder="1" applyAlignment="1">
      <alignment horizontal="left" vertical="center"/>
    </xf>
    <xf numFmtId="166" fontId="30" fillId="0" borderId="5" xfId="4" applyNumberFormat="1" applyFont="1" applyBorder="1" applyAlignment="1">
      <alignment vertical="center"/>
    </xf>
    <xf numFmtId="0" fontId="32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34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36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2" fillId="0" borderId="0" xfId="4" applyFont="1" applyAlignment="1">
      <alignment horizontal="right" vertical="center"/>
    </xf>
    <xf numFmtId="0" fontId="22" fillId="0" borderId="0" xfId="4" applyFont="1" applyAlignment="1">
      <alignment vertical="center"/>
    </xf>
    <xf numFmtId="0" fontId="37" fillId="0" borderId="0" xfId="4" applyFont="1" applyAlignment="1">
      <alignment horizontal="left" vertical="center" indent="1"/>
    </xf>
    <xf numFmtId="3" fontId="25" fillId="0" borderId="0" xfId="4" applyNumberFormat="1" applyFont="1" applyAlignment="1">
      <alignment vertical="center"/>
    </xf>
    <xf numFmtId="0" fontId="38" fillId="0" borderId="0" xfId="4" applyFont="1" applyAlignment="1">
      <alignment vertical="center"/>
    </xf>
    <xf numFmtId="0" fontId="25" fillId="0" borderId="6" xfId="4" applyFont="1" applyBorder="1" applyAlignment="1">
      <alignment horizontal="left" vertical="center" indent="2"/>
    </xf>
    <xf numFmtId="3" fontId="25" fillId="0" borderId="6" xfId="4" applyNumberFormat="1" applyFont="1" applyBorder="1" applyAlignment="1">
      <alignment vertical="center"/>
    </xf>
    <xf numFmtId="0" fontId="25" fillId="0" borderId="4" xfId="4" applyFont="1" applyBorder="1" applyAlignment="1">
      <alignment horizontal="left" vertical="center" wrapText="1" indent="2"/>
    </xf>
    <xf numFmtId="3" fontId="25" fillId="0" borderId="5" xfId="4" applyNumberFormat="1" applyFont="1" applyBorder="1" applyAlignment="1">
      <alignment vertical="center"/>
    </xf>
    <xf numFmtId="0" fontId="20" fillId="0" borderId="0" xfId="4" applyFont="1" applyAlignment="1">
      <alignment horizontal="left" vertical="center" indent="2"/>
    </xf>
    <xf numFmtId="3" fontId="20" fillId="0" borderId="0" xfId="4" applyNumberFormat="1" applyFont="1" applyAlignment="1">
      <alignment vertical="center"/>
    </xf>
    <xf numFmtId="0" fontId="39" fillId="0" borderId="0" xfId="4" applyFont="1" applyAlignment="1">
      <alignment vertical="center"/>
    </xf>
    <xf numFmtId="0" fontId="24" fillId="10" borderId="7" xfId="4" applyFont="1" applyFill="1" applyBorder="1" applyAlignment="1">
      <alignment vertical="center"/>
    </xf>
    <xf numFmtId="0" fontId="24" fillId="10" borderId="0" xfId="4" applyFont="1" applyFill="1" applyAlignment="1">
      <alignment vertical="center"/>
    </xf>
    <xf numFmtId="165" fontId="24" fillId="10" borderId="8" xfId="4" applyNumberFormat="1" applyFont="1" applyFill="1" applyBorder="1" applyAlignment="1">
      <alignment vertical="center"/>
    </xf>
  </cellXfs>
  <cellStyles count="5">
    <cellStyle name="Normal" xfId="0" builtinId="0"/>
    <cellStyle name="Normal 2" xfId="4" xr:uid="{0125177B-C44E-4D4A-BE5F-7109AE6D981F}"/>
    <cellStyle name="Normal 2 4 2" xfId="1" xr:uid="{D4265C62-D0C0-49D2-974E-B2BCF8613CC8}"/>
    <cellStyle name="Vírgula 2" xfId="2" xr:uid="{295C5B3B-E8C2-4103-87C3-A36FF64CA22D}"/>
    <cellStyle name="Vírgula 3" xfId="3" xr:uid="{F92436F8-0304-4CCA-AE07-F5F4C486E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964406</xdr:colOff>
      <xdr:row>1</xdr:row>
      <xdr:rowOff>104111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664AFE-C87D-43A5-8522-D2288701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89956" cy="96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797718</xdr:colOff>
      <xdr:row>0</xdr:row>
      <xdr:rowOff>924266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3A58E-42F5-4B5A-81C9-D7788A78F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542418" cy="924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1</xdr:rowOff>
    </xdr:from>
    <xdr:to>
      <xdr:col>14</xdr:col>
      <xdr:colOff>748393</xdr:colOff>
      <xdr:row>1</xdr:row>
      <xdr:rowOff>23723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9B5F8F-AD35-4E4B-BF37-A58C6CBFF3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5" y="1"/>
          <a:ext cx="13227503" cy="9762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35719</xdr:colOff>
      <xdr:row>0</xdr:row>
      <xdr:rowOff>888295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83F87F-01D5-4055-AAF4-ED0BC0FCDC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13142119" cy="8882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PERDIZES\Presta&#231;&#227;o%20de%20Contas%20-%20HC%20x%20Perdizes\2023\11%20-%20Novembro23\Arquivos%20Contabilidade\NOVEMBRO%2023_Oficial_Cont_Operacional_.xlsx" TargetMode="External"/><Relationship Id="rId1" Type="http://schemas.openxmlformats.org/officeDocument/2006/relationships/externalLinkPath" Target="/Controladoria/Projetos%20Controladoria/Subven&#231;&#245;es/HC-PERDIZES/Presta&#231;&#227;o%20de%20Contas%20-%20HC%20x%20Perdizes/2023/11%20-%20Novembro23/Arquivos%20Contabilidade/NOVEMBRO%2023_Oficial_Cont_Operacional_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PERDIZES\Presta&#231;&#227;o%20de%20Contas%20-%20HC%20x%20Perdizes\2023\11%20-%20Novembro23\d%20DFC-%20%20HC%20PERDIZES%20CTR%20GEST&#195;O%20NOVEMBRO%202023.xlsx" TargetMode="External"/><Relationship Id="rId1" Type="http://schemas.openxmlformats.org/officeDocument/2006/relationships/externalLinkPath" Target="/Controladoria/Projetos%20Controladoria/Subven&#231;&#245;es/HC-PERDIZES/Presta&#231;&#227;o%20de%20Contas%20-%20HC%20x%20Perdizes/2023/11%20-%20Novembro23/d%20DFC-%20%20HC%20PERDIZES%20CTR%20GEST&#195;O%20NOVEMBR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"/>
      <sheetName val="DR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Gs OP 88700_701"/>
      <sheetName val="HC- PERDIZES -CONSOLIDADO"/>
      <sheetName val="HC- PERDIZES"/>
      <sheetName val="CONCILIAÇÃO"/>
      <sheetName val="HC- PERDIZES-NOP 31.700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6C1E-BF70-4EC8-A250-445D1E89393C}">
  <dimension ref="A1:M35"/>
  <sheetViews>
    <sheetView showGridLines="0" tabSelected="1" zoomScale="80" zoomScaleNormal="80" workbookViewId="0">
      <selection activeCell="L19" sqref="L19"/>
    </sheetView>
  </sheetViews>
  <sheetFormatPr defaultColWidth="6.85546875" defaultRowHeight="15" customHeight="1" x14ac:dyDescent="0.2"/>
  <cols>
    <col min="1" max="1" width="47" style="18" customWidth="1"/>
    <col min="2" max="13" width="14.7109375" style="18" customWidth="1"/>
    <col min="14" max="16384" width="6.85546875" style="18"/>
  </cols>
  <sheetData>
    <row r="1" spans="1:13" s="1" customFormat="1" ht="67.5" customHeight="1" x14ac:dyDescent="0.2"/>
    <row r="2" spans="1:13" s="1" customFormat="1" ht="30.75" customHeight="1" x14ac:dyDescent="0.2">
      <c r="B2" s="2"/>
      <c r="C2" s="2"/>
      <c r="D2" s="2"/>
      <c r="E2" s="3"/>
      <c r="F2" s="2"/>
      <c r="G2" s="2"/>
      <c r="H2" s="2"/>
      <c r="I2" s="2"/>
      <c r="J2" s="2"/>
    </row>
    <row r="3" spans="1:13" s="6" customFormat="1" ht="15.95" customHeight="1" x14ac:dyDescent="0.2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</row>
    <row r="4" spans="1:13" s="6" customFormat="1" ht="15.95" customHeight="1" x14ac:dyDescent="0.2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5" spans="1:13" s="6" customFormat="1" ht="15.95" customHeight="1" x14ac:dyDescent="0.2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</row>
    <row r="6" spans="1:13" s="1" customFormat="1" ht="15.95" customHeight="1" x14ac:dyDescent="0.2">
      <c r="B6" s="2"/>
      <c r="C6" s="2"/>
      <c r="D6" s="2"/>
      <c r="E6" s="3"/>
      <c r="F6" s="2"/>
      <c r="G6" s="2"/>
      <c r="H6" s="2"/>
      <c r="I6" s="2"/>
      <c r="J6" s="2"/>
    </row>
    <row r="7" spans="1:13" s="1" customFormat="1" ht="15.95" customHeight="1" x14ac:dyDescent="0.2">
      <c r="A7" s="9"/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</row>
    <row r="8" spans="1:13" s="1" customFormat="1" ht="15.95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s="13" customFormat="1" ht="21.95" customHeight="1" x14ac:dyDescent="0.2">
      <c r="A9" s="11" t="s">
        <v>15</v>
      </c>
      <c r="B9" s="12">
        <f>B10+B16</f>
        <v>15402525.68</v>
      </c>
      <c r="C9" s="12">
        <v>22847635.420000002</v>
      </c>
      <c r="D9" s="12">
        <f t="shared" ref="D9:M9" si="0">D10+D16</f>
        <v>30144573.439999998</v>
      </c>
      <c r="E9" s="12">
        <f t="shared" si="0"/>
        <v>36911522.280000001</v>
      </c>
      <c r="F9" s="12">
        <f t="shared" si="0"/>
        <v>43242494.750000007</v>
      </c>
      <c r="G9" s="12">
        <f t="shared" si="0"/>
        <v>48917059.659999996</v>
      </c>
      <c r="H9" s="12">
        <f t="shared" si="0"/>
        <v>54523228.329999998</v>
      </c>
      <c r="I9" s="12">
        <f t="shared" si="0"/>
        <v>59811392.229999997</v>
      </c>
      <c r="J9" s="12">
        <f t="shared" si="0"/>
        <v>64807143.850000001</v>
      </c>
      <c r="K9" s="12">
        <f t="shared" si="0"/>
        <v>69457375.13000001</v>
      </c>
      <c r="L9" s="12">
        <f t="shared" si="0"/>
        <v>12005000.73</v>
      </c>
      <c r="M9" s="12">
        <f t="shared" si="0"/>
        <v>11732622.680000003</v>
      </c>
    </row>
    <row r="10" spans="1:13" s="13" customFormat="1" ht="21.95" customHeight="1" x14ac:dyDescent="0.2">
      <c r="A10" s="14" t="s">
        <v>16</v>
      </c>
      <c r="B10" s="15">
        <f>SUM(B11:B15)</f>
        <v>15393242.68</v>
      </c>
      <c r="C10" s="15">
        <v>22838482.550000001</v>
      </c>
      <c r="D10" s="15">
        <f>SUM(D11:D15)</f>
        <v>30111590.689999998</v>
      </c>
      <c r="E10" s="15">
        <f t="shared" ref="E10:J10" si="1">SUM(E11:E15)</f>
        <v>36845895.219999999</v>
      </c>
      <c r="F10" s="15">
        <f t="shared" si="1"/>
        <v>43131840.260000005</v>
      </c>
      <c r="G10" s="15">
        <f t="shared" si="1"/>
        <v>48798823.609999999</v>
      </c>
      <c r="H10" s="15">
        <f t="shared" si="1"/>
        <v>54376345.539999999</v>
      </c>
      <c r="I10" s="15">
        <f t="shared" si="1"/>
        <v>59523895.489999995</v>
      </c>
      <c r="J10" s="15">
        <f t="shared" si="1"/>
        <v>64514185.170000002</v>
      </c>
      <c r="K10" s="15">
        <f>SUM(K11:K15)</f>
        <v>69159597.820000008</v>
      </c>
      <c r="L10" s="15">
        <f>SUM(L11:L15)</f>
        <v>11698082.720000001</v>
      </c>
      <c r="M10" s="15">
        <f>SUM(M11:M15)</f>
        <v>11395198.390000002</v>
      </c>
    </row>
    <row r="11" spans="1:13" s="13" customFormat="1" ht="21.95" customHeight="1" x14ac:dyDescent="0.2">
      <c r="A11" s="16" t="s">
        <v>17</v>
      </c>
      <c r="B11" s="17">
        <v>15391429.279999999</v>
      </c>
      <c r="C11" s="17">
        <v>19438767.739999998</v>
      </c>
      <c r="D11" s="17">
        <v>18426677.479999997</v>
      </c>
      <c r="E11" s="17">
        <v>16782402.010000002</v>
      </c>
      <c r="F11" s="17">
        <v>14779340.050000001</v>
      </c>
      <c r="G11" s="17">
        <v>12127699.439999999</v>
      </c>
      <c r="H11" s="17">
        <v>9349078.5299999993</v>
      </c>
      <c r="I11" s="17">
        <v>6161909.9699999997</v>
      </c>
      <c r="J11" s="17">
        <v>7836046.7300000004</v>
      </c>
      <c r="K11" s="17">
        <v>9141452.5899999999</v>
      </c>
      <c r="L11" s="17">
        <v>9969798.7300000004</v>
      </c>
      <c r="M11" s="17">
        <v>9622657.540000001</v>
      </c>
    </row>
    <row r="12" spans="1:13" s="13" customFormat="1" ht="21.95" customHeight="1" x14ac:dyDescent="0.2">
      <c r="A12" s="16" t="s">
        <v>18</v>
      </c>
      <c r="B12" s="17">
        <v>0</v>
      </c>
      <c r="C12" s="17">
        <v>3330424.66</v>
      </c>
      <c r="D12" s="17">
        <v>11660849.32</v>
      </c>
      <c r="E12" s="17">
        <v>19991273.98</v>
      </c>
      <c r="F12" s="17">
        <v>28321698.649999999</v>
      </c>
      <c r="G12" s="17">
        <v>36652915.32</v>
      </c>
      <c r="H12" s="17">
        <v>44983339.990000002</v>
      </c>
      <c r="I12" s="17">
        <v>53313764.659999996</v>
      </c>
      <c r="J12" s="17">
        <v>56643397.330000006</v>
      </c>
      <c r="K12" s="17">
        <v>59973822</v>
      </c>
      <c r="L12" s="17">
        <v>0</v>
      </c>
      <c r="M12" s="17">
        <v>0</v>
      </c>
    </row>
    <row r="13" spans="1:13" s="13" customFormat="1" ht="21.95" customHeight="1" x14ac:dyDescent="0.2">
      <c r="A13" s="16" t="s">
        <v>19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1701505.0699999998</v>
      </c>
      <c r="M13" s="17">
        <v>1734477.2000000002</v>
      </c>
    </row>
    <row r="14" spans="1:13" s="13" customFormat="1" ht="21.95" customHeight="1" x14ac:dyDescent="0.2">
      <c r="A14" s="16" t="s">
        <v>20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41860.83</v>
      </c>
      <c r="I14" s="17">
        <v>37391.700000000004</v>
      </c>
      <c r="J14" s="17">
        <v>32922.570000000007</v>
      </c>
      <c r="K14" s="17">
        <v>28453.439999999999</v>
      </c>
      <c r="L14" s="17">
        <v>23984.31</v>
      </c>
      <c r="M14" s="17">
        <v>19515.18</v>
      </c>
    </row>
    <row r="15" spans="1:13" s="13" customFormat="1" ht="21.95" customHeight="1" x14ac:dyDescent="0.2">
      <c r="A15" s="16" t="s">
        <v>21</v>
      </c>
      <c r="B15" s="17">
        <v>1813.4</v>
      </c>
      <c r="C15" s="17">
        <v>69290.149999999994</v>
      </c>
      <c r="D15" s="17">
        <v>24063.89</v>
      </c>
      <c r="E15" s="17">
        <f>19797.73+52421.5</f>
        <v>72219.23</v>
      </c>
      <c r="F15" s="17">
        <v>30801.559999999998</v>
      </c>
      <c r="G15" s="17">
        <v>18208.850000000002</v>
      </c>
      <c r="H15" s="17">
        <v>2066.1899999999951</v>
      </c>
      <c r="I15" s="17">
        <v>10829.16</v>
      </c>
      <c r="J15" s="17">
        <v>1818.54</v>
      </c>
      <c r="K15" s="17">
        <v>15869.789999999999</v>
      </c>
      <c r="L15" s="17">
        <v>2794.6100000000065</v>
      </c>
      <c r="M15" s="17">
        <v>18548.469999999972</v>
      </c>
    </row>
    <row r="16" spans="1:13" s="13" customFormat="1" ht="21.95" customHeight="1" x14ac:dyDescent="0.2">
      <c r="A16" s="14" t="s">
        <v>22</v>
      </c>
      <c r="B16" s="15">
        <f>B17</f>
        <v>9283</v>
      </c>
      <c r="C16" s="15">
        <v>9152.8700000000008</v>
      </c>
      <c r="D16" s="15">
        <f t="shared" ref="D16:J16" si="2">D17</f>
        <v>32982.75</v>
      </c>
      <c r="E16" s="15">
        <f t="shared" si="2"/>
        <v>65627.060000000012</v>
      </c>
      <c r="F16" s="15">
        <f t="shared" si="2"/>
        <v>110654.49</v>
      </c>
      <c r="G16" s="15">
        <f t="shared" si="2"/>
        <v>118236.05</v>
      </c>
      <c r="H16" s="15">
        <f t="shared" si="2"/>
        <v>146882.79</v>
      </c>
      <c r="I16" s="15">
        <f t="shared" si="2"/>
        <v>287496.73999999993</v>
      </c>
      <c r="J16" s="15">
        <f t="shared" si="2"/>
        <v>292958.68</v>
      </c>
      <c r="K16" s="15">
        <f>K17</f>
        <v>297777.31</v>
      </c>
      <c r="L16" s="15">
        <f>L17</f>
        <v>306918.01</v>
      </c>
      <c r="M16" s="15">
        <f>M17</f>
        <v>337424.29000000004</v>
      </c>
    </row>
    <row r="17" spans="1:13" s="13" customFormat="1" ht="21.95" customHeight="1" x14ac:dyDescent="0.2">
      <c r="A17" s="16" t="s">
        <v>23</v>
      </c>
      <c r="B17" s="17">
        <v>9283</v>
      </c>
      <c r="C17" s="17">
        <v>9152.8700000000008</v>
      </c>
      <c r="D17" s="17">
        <v>32982.75</v>
      </c>
      <c r="E17" s="17">
        <v>65627.060000000012</v>
      </c>
      <c r="F17" s="17">
        <v>110654.49</v>
      </c>
      <c r="G17" s="17">
        <v>118236.05</v>
      </c>
      <c r="H17" s="17">
        <v>146882.79</v>
      </c>
      <c r="I17" s="17">
        <v>287496.73999999993</v>
      </c>
      <c r="J17" s="17">
        <v>292958.68</v>
      </c>
      <c r="K17" s="17">
        <v>297777.31</v>
      </c>
      <c r="L17" s="17">
        <v>306918.01</v>
      </c>
      <c r="M17" s="17">
        <v>337424.29000000004</v>
      </c>
    </row>
    <row r="18" spans="1:13" s="13" customFormat="1" ht="21.95" customHeight="1" x14ac:dyDescent="0.2">
      <c r="A18" s="11" t="s">
        <v>24</v>
      </c>
      <c r="B18" s="12">
        <f t="shared" ref="B18" si="3">B19+B25+B26</f>
        <v>15402525.68</v>
      </c>
      <c r="C18" s="12">
        <v>22847635.419999998</v>
      </c>
      <c r="D18" s="12">
        <f t="shared" ref="D18:J18" si="4">D19+D25+D26</f>
        <v>30144573.440000001</v>
      </c>
      <c r="E18" s="12">
        <f t="shared" si="4"/>
        <v>36911522.280000001</v>
      </c>
      <c r="F18" s="12">
        <f t="shared" si="4"/>
        <v>43242494.749999993</v>
      </c>
      <c r="G18" s="12">
        <f t="shared" si="4"/>
        <v>48917059.659999996</v>
      </c>
      <c r="H18" s="12">
        <f t="shared" si="4"/>
        <v>54523228.330000006</v>
      </c>
      <c r="I18" s="12">
        <f t="shared" si="4"/>
        <v>59811392.230000004</v>
      </c>
      <c r="J18" s="12">
        <f t="shared" si="4"/>
        <v>64807143.850000009</v>
      </c>
      <c r="K18" s="12">
        <f>K19+K25+K26</f>
        <v>69457375.13000001</v>
      </c>
      <c r="L18" s="12">
        <f>L19+L25+L26</f>
        <v>12005000.73</v>
      </c>
      <c r="M18" s="12">
        <f>M19+M25+M26</f>
        <v>11732622.68</v>
      </c>
    </row>
    <row r="19" spans="1:13" s="13" customFormat="1" ht="21.95" customHeight="1" x14ac:dyDescent="0.2">
      <c r="A19" s="14" t="s">
        <v>16</v>
      </c>
      <c r="B19" s="15">
        <f>SUM(B20:B24)</f>
        <v>1222118.6599999999</v>
      </c>
      <c r="C19" s="15">
        <v>1414468.91</v>
      </c>
      <c r="D19" s="15">
        <f t="shared" ref="D19:J19" si="5">SUM(D20:D24)</f>
        <v>1856512.2299999997</v>
      </c>
      <c r="E19" s="15">
        <f t="shared" si="5"/>
        <v>2375776.8599999994</v>
      </c>
      <c r="F19" s="15">
        <f t="shared" si="5"/>
        <v>2882627.65</v>
      </c>
      <c r="G19" s="15">
        <f t="shared" si="5"/>
        <v>3149431.0900000003</v>
      </c>
      <c r="H19" s="15">
        <f t="shared" si="5"/>
        <v>3508656.5200000005</v>
      </c>
      <c r="I19" s="15">
        <f t="shared" si="5"/>
        <v>4401821.0299999993</v>
      </c>
      <c r="J19" s="15">
        <f t="shared" si="5"/>
        <v>5039138.3200000012</v>
      </c>
      <c r="K19" s="15">
        <f>SUM(K20:K24)</f>
        <v>6097710.7800000003</v>
      </c>
      <c r="L19" s="15">
        <f>SUM(L20:L24)</f>
        <v>7026050.0599999987</v>
      </c>
      <c r="M19" s="15">
        <f>SUM(M20:M24)</f>
        <v>7098609.5899999989</v>
      </c>
    </row>
    <row r="20" spans="1:13" s="13" customFormat="1" ht="21.95" customHeight="1" x14ac:dyDescent="0.2">
      <c r="A20" s="16" t="s">
        <v>25</v>
      </c>
      <c r="B20" s="17">
        <v>159495.03</v>
      </c>
      <c r="C20" s="17">
        <v>20752.999999999985</v>
      </c>
      <c r="D20" s="17">
        <v>58034.130000000005</v>
      </c>
      <c r="E20" s="17">
        <v>141825.52999999997</v>
      </c>
      <c r="F20" s="17">
        <v>236586.58999999997</v>
      </c>
      <c r="G20" s="17">
        <v>82181.54999999993</v>
      </c>
      <c r="H20" s="17">
        <v>116802.92999999988</v>
      </c>
      <c r="I20" s="17">
        <v>231313.15000000002</v>
      </c>
      <c r="J20" s="17">
        <v>95123.70000000007</v>
      </c>
      <c r="K20" s="17">
        <v>369269.94000000012</v>
      </c>
      <c r="L20" s="17">
        <v>687631.92000000016</v>
      </c>
      <c r="M20" s="17">
        <v>518334.24000000011</v>
      </c>
    </row>
    <row r="21" spans="1:13" s="13" customFormat="1" ht="21.95" customHeight="1" x14ac:dyDescent="0.2">
      <c r="A21" s="16" t="s">
        <v>26</v>
      </c>
      <c r="B21" s="17">
        <v>112464.82999999999</v>
      </c>
      <c r="C21" s="17">
        <v>150274.01</v>
      </c>
      <c r="D21" s="17">
        <v>98268</v>
      </c>
      <c r="E21" s="17">
        <v>158968.87</v>
      </c>
      <c r="F21" s="17">
        <v>143298.20000000007</v>
      </c>
      <c r="G21" s="17">
        <v>216795.29999999993</v>
      </c>
      <c r="H21" s="17">
        <v>217015.63</v>
      </c>
      <c r="I21" s="17">
        <v>254354.79000000004</v>
      </c>
      <c r="J21" s="17">
        <v>310641.49</v>
      </c>
      <c r="K21" s="17">
        <v>360417.81999999995</v>
      </c>
      <c r="L21" s="17">
        <v>354468.04999999993</v>
      </c>
      <c r="M21" s="17">
        <v>341969.6399999999</v>
      </c>
    </row>
    <row r="22" spans="1:13" s="13" customFormat="1" ht="21.95" customHeight="1" x14ac:dyDescent="0.2">
      <c r="A22" s="16" t="s">
        <v>27</v>
      </c>
      <c r="B22" s="17">
        <v>785068.41</v>
      </c>
      <c r="C22" s="17">
        <v>1067352.22</v>
      </c>
      <c r="D22" s="17">
        <v>1509822.0899999999</v>
      </c>
      <c r="E22" s="17">
        <v>1833067.88</v>
      </c>
      <c r="F22" s="17">
        <v>2204422.38</v>
      </c>
      <c r="G22" s="17">
        <v>2485311.4000000004</v>
      </c>
      <c r="H22" s="17">
        <v>2811839.35</v>
      </c>
      <c r="I22" s="17">
        <v>3527506</v>
      </c>
      <c r="J22" s="17">
        <v>4185052.9800000004</v>
      </c>
      <c r="K22" s="17">
        <v>4841927.67</v>
      </c>
      <c r="L22" s="17">
        <v>5410354.6499999994</v>
      </c>
      <c r="M22" s="17">
        <v>5475314.2699999996</v>
      </c>
    </row>
    <row r="23" spans="1:13" s="13" customFormat="1" ht="21.95" customHeight="1" x14ac:dyDescent="0.2">
      <c r="A23" s="16" t="s">
        <v>28</v>
      </c>
      <c r="B23" s="17">
        <v>163324.23000000001</v>
      </c>
      <c r="C23" s="17">
        <v>174513.53</v>
      </c>
      <c r="D23" s="17">
        <v>185427.98</v>
      </c>
      <c r="E23" s="17">
        <v>236258.03000000003</v>
      </c>
      <c r="F23" s="17">
        <v>292343.69999999995</v>
      </c>
      <c r="G23" s="17">
        <v>357749.2</v>
      </c>
      <c r="H23" s="17">
        <v>352417.45</v>
      </c>
      <c r="I23" s="17">
        <v>377031.99</v>
      </c>
      <c r="J23" s="17">
        <v>436665.46</v>
      </c>
      <c r="K23" s="17">
        <v>509431.99</v>
      </c>
      <c r="L23" s="17">
        <v>558125.47000000009</v>
      </c>
      <c r="M23" s="17">
        <v>628216.79999999993</v>
      </c>
    </row>
    <row r="24" spans="1:13" s="13" customFormat="1" ht="21.95" customHeight="1" x14ac:dyDescent="0.2">
      <c r="A24" s="16" t="s">
        <v>29</v>
      </c>
      <c r="B24" s="17">
        <v>1766.1599999999987</v>
      </c>
      <c r="C24" s="17">
        <v>1576.15</v>
      </c>
      <c r="D24" s="17">
        <v>4960.0300000000061</v>
      </c>
      <c r="E24" s="17">
        <v>5656.55</v>
      </c>
      <c r="F24" s="17">
        <f>5976.82-0.04</f>
        <v>5976.78</v>
      </c>
      <c r="G24" s="17">
        <f>7393.68-0.04</f>
        <v>7393.64</v>
      </c>
      <c r="H24" s="17">
        <f>10581.22-0.06</f>
        <v>10581.16</v>
      </c>
      <c r="I24" s="17">
        <v>11615.099999999999</v>
      </c>
      <c r="J24" s="17">
        <v>11654.689999999999</v>
      </c>
      <c r="K24" s="17">
        <v>16663.36</v>
      </c>
      <c r="L24" s="17">
        <v>15469.970000000001</v>
      </c>
      <c r="M24" s="17">
        <v>134774.64000000001</v>
      </c>
    </row>
    <row r="25" spans="1:13" s="13" customFormat="1" ht="21.95" customHeight="1" x14ac:dyDescent="0.2">
      <c r="A25" s="14" t="s">
        <v>30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1:13" s="13" customFormat="1" ht="21.95" customHeight="1" x14ac:dyDescent="0.2">
      <c r="A26" s="14" t="s">
        <v>31</v>
      </c>
      <c r="B26" s="15">
        <f>SUM(B28:B28)</f>
        <v>14180407.02</v>
      </c>
      <c r="C26" s="15">
        <v>21433166.509999998</v>
      </c>
      <c r="D26" s="15">
        <f t="shared" ref="D26:J26" si="6">SUM(D27:D28)</f>
        <v>28288061.210000001</v>
      </c>
      <c r="E26" s="15">
        <f t="shared" si="6"/>
        <v>34535745.420000002</v>
      </c>
      <c r="F26" s="15">
        <f t="shared" si="6"/>
        <v>40359867.099999994</v>
      </c>
      <c r="G26" s="15">
        <f t="shared" si="6"/>
        <v>45767628.569999993</v>
      </c>
      <c r="H26" s="15">
        <f t="shared" si="6"/>
        <v>51014571.810000002</v>
      </c>
      <c r="I26" s="15">
        <f t="shared" si="6"/>
        <v>55409571.200000003</v>
      </c>
      <c r="J26" s="15">
        <f t="shared" si="6"/>
        <v>59768005.530000009</v>
      </c>
      <c r="K26" s="15">
        <f>SUM(K27:K28)</f>
        <v>63359664.350000009</v>
      </c>
      <c r="L26" s="15">
        <f>SUM(L27:L28)</f>
        <v>4978950.6700000018</v>
      </c>
      <c r="M26" s="15">
        <f>SUM(M27:M28)</f>
        <v>4634013.09</v>
      </c>
    </row>
    <row r="27" spans="1:13" s="13" customFormat="1" ht="21.95" customHeight="1" x14ac:dyDescent="0.2">
      <c r="A27" s="16" t="s">
        <v>32</v>
      </c>
      <c r="B27" s="17">
        <v>0</v>
      </c>
      <c r="C27" s="17">
        <v>14180407.02</v>
      </c>
      <c r="D27" s="17">
        <v>14180407.02</v>
      </c>
      <c r="E27" s="17">
        <v>14180407.02</v>
      </c>
      <c r="F27" s="17">
        <v>14180407.02</v>
      </c>
      <c r="G27" s="17">
        <v>14180407.02</v>
      </c>
      <c r="H27" s="17">
        <v>14180407.02</v>
      </c>
      <c r="I27" s="17">
        <v>14180407.019999998</v>
      </c>
      <c r="J27" s="17">
        <v>14180407.020000001</v>
      </c>
      <c r="K27" s="17">
        <v>14180407.02</v>
      </c>
      <c r="L27" s="17">
        <v>14180407.020000001</v>
      </c>
      <c r="M27" s="17">
        <v>14180407.020000001</v>
      </c>
    </row>
    <row r="28" spans="1:13" s="13" customFormat="1" ht="21.95" customHeight="1" x14ac:dyDescent="0.2">
      <c r="A28" s="16" t="s">
        <v>33</v>
      </c>
      <c r="B28" s="17">
        <v>14180407.02</v>
      </c>
      <c r="C28" s="17">
        <v>7252759.4899999993</v>
      </c>
      <c r="D28" s="17">
        <v>14107654.189999999</v>
      </c>
      <c r="E28" s="17">
        <v>20355338.399999999</v>
      </c>
      <c r="F28" s="17">
        <v>26179460.079999998</v>
      </c>
      <c r="G28" s="17">
        <v>31587221.549999997</v>
      </c>
      <c r="H28" s="17">
        <v>36834164.789999999</v>
      </c>
      <c r="I28" s="17">
        <v>41229164.180000007</v>
      </c>
      <c r="J28" s="17">
        <v>45587598.510000005</v>
      </c>
      <c r="K28" s="17">
        <v>49179257.330000006</v>
      </c>
      <c r="L28" s="17">
        <v>-9201456.3499999996</v>
      </c>
      <c r="M28" s="17">
        <v>-9546393.9300000016</v>
      </c>
    </row>
    <row r="29" spans="1:13" ht="15" customHeight="1" x14ac:dyDescent="0.2">
      <c r="B29" s="19"/>
      <c r="C29" s="19"/>
      <c r="D29" s="19"/>
      <c r="E29" s="19"/>
      <c r="F29" s="19"/>
      <c r="G29" s="19"/>
      <c r="K29" s="19"/>
      <c r="L29" s="19"/>
      <c r="M29" s="19"/>
    </row>
    <row r="30" spans="1:13" ht="14.25" customHeight="1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15" customHeight="1" x14ac:dyDescent="0.2">
      <c r="B31" s="20"/>
      <c r="H31" s="19"/>
      <c r="I31" s="19"/>
      <c r="M31" s="21"/>
    </row>
    <row r="32" spans="1:13" ht="15" customHeight="1" x14ac:dyDescent="0.2">
      <c r="B32" s="20"/>
      <c r="L32" s="21"/>
      <c r="M32" s="21"/>
    </row>
    <row r="33" spans="2:9" ht="15" customHeight="1" x14ac:dyDescent="0.2">
      <c r="B33" s="20"/>
      <c r="H33" s="19"/>
      <c r="I33" s="19"/>
    </row>
    <row r="34" spans="2:9" ht="15" customHeight="1" x14ac:dyDescent="0.2">
      <c r="B34" s="20"/>
    </row>
    <row r="35" spans="2:9" ht="15" customHeight="1" x14ac:dyDescent="0.2">
      <c r="B35" s="20"/>
    </row>
  </sheetData>
  <mergeCells count="3">
    <mergeCell ref="A3:K3"/>
    <mergeCell ref="A4:K4"/>
    <mergeCell ref="A5:K5"/>
  </mergeCells>
  <printOptions horizontalCentered="1"/>
  <pageMargins left="0.59055118110236227" right="0.59055118110236227" top="1.1811023622047245" bottom="0.59055118110236227" header="0.70866141732283472" footer="0.51181102362204722"/>
  <pageSetup paperSize="9" scale="60" orientation="landscape" r:id="rId1"/>
  <headerFooter>
    <oddFooter>&amp;C&amp;"Verdana,Normal"&amp;8&amp;P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091F1-6414-4301-80ED-1582E078B01F}">
  <dimension ref="A1:T33"/>
  <sheetViews>
    <sheetView showGridLines="0" tabSelected="1" zoomScale="70" zoomScaleNormal="70" workbookViewId="0">
      <selection activeCell="L19" sqref="L19"/>
    </sheetView>
  </sheetViews>
  <sheetFormatPr defaultColWidth="6.85546875" defaultRowHeight="15" customHeight="1" x14ac:dyDescent="0.2"/>
  <cols>
    <col min="1" max="1" width="48.28515625" style="1" customWidth="1"/>
    <col min="2" max="13" width="15.7109375" style="1" customWidth="1"/>
    <col min="14" max="14" width="11.5703125" style="1" bestFit="1" customWidth="1"/>
    <col min="15" max="16384" width="6.85546875" style="1"/>
  </cols>
  <sheetData>
    <row r="1" spans="1:20" ht="80.25" customHeight="1" x14ac:dyDescent="0.2"/>
    <row r="2" spans="1:20" ht="15.95" customHeight="1" x14ac:dyDescent="0.2">
      <c r="B2" s="2"/>
      <c r="C2" s="2"/>
      <c r="D2" s="3"/>
      <c r="E2" s="2"/>
      <c r="F2" s="2"/>
      <c r="G2" s="2"/>
      <c r="H2" s="2"/>
      <c r="I2" s="2"/>
      <c r="J2" s="2"/>
      <c r="K2" s="2"/>
      <c r="L2" s="2"/>
      <c r="N2" s="22"/>
    </row>
    <row r="3" spans="1:20" s="6" customFormat="1" ht="15.95" customHeight="1" x14ac:dyDescent="0.2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3"/>
      <c r="R3" s="24"/>
    </row>
    <row r="4" spans="1:20" s="6" customFormat="1" ht="15.95" customHeight="1" x14ac:dyDescent="0.2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5"/>
      <c r="O4" s="26"/>
      <c r="R4" s="27"/>
    </row>
    <row r="5" spans="1:20" s="6" customFormat="1" ht="15.95" customHeight="1" x14ac:dyDescent="0.2">
      <c r="A5" s="7" t="s">
        <v>34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5"/>
      <c r="O5" s="26"/>
      <c r="R5" s="27"/>
    </row>
    <row r="6" spans="1:20" ht="15.95" customHeight="1" x14ac:dyDescent="0.2">
      <c r="B6" s="2"/>
      <c r="C6" s="2"/>
      <c r="D6" s="3"/>
      <c r="E6" s="2"/>
      <c r="F6" s="2"/>
      <c r="G6" s="2"/>
      <c r="H6" s="2"/>
      <c r="I6" s="2"/>
      <c r="J6" s="2"/>
      <c r="K6" s="2"/>
      <c r="L6" s="2"/>
      <c r="N6" s="22"/>
    </row>
    <row r="7" spans="1:20" ht="15.95" customHeight="1" x14ac:dyDescent="0.2">
      <c r="A7" s="9"/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22"/>
    </row>
    <row r="8" spans="1:20" ht="15.95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20" s="13" customFormat="1" ht="21.95" customHeight="1" x14ac:dyDescent="0.2">
      <c r="A9" s="11" t="s">
        <v>47</v>
      </c>
      <c r="B9" s="12">
        <f t="shared" ref="B9:L9" si="0">SUM(B10:B12)</f>
        <v>8330424.6600000001</v>
      </c>
      <c r="C9" s="12">
        <f t="shared" si="0"/>
        <v>8330424.6600000001</v>
      </c>
      <c r="D9" s="12">
        <f t="shared" si="0"/>
        <v>8330424.6600000001</v>
      </c>
      <c r="E9" s="12">
        <f t="shared" si="0"/>
        <v>8332971.6600000001</v>
      </c>
      <c r="F9" s="12">
        <f t="shared" si="0"/>
        <v>8331925.9000000004</v>
      </c>
      <c r="G9" s="12">
        <f t="shared" si="0"/>
        <v>8331927.6699999999</v>
      </c>
      <c r="H9" s="12">
        <f t="shared" si="0"/>
        <v>8332062.6699999999</v>
      </c>
      <c r="I9" s="12">
        <f t="shared" si="0"/>
        <v>8333126.71</v>
      </c>
      <c r="J9" s="12">
        <f t="shared" si="0"/>
        <v>8332602.6699999999</v>
      </c>
      <c r="K9" s="12">
        <f t="shared" si="0"/>
        <v>-54969422.979999997</v>
      </c>
      <c r="L9" s="12">
        <f t="shared" si="0"/>
        <v>5003628.2699999996</v>
      </c>
      <c r="M9" s="12">
        <f>SUM(B9:L9)</f>
        <v>25020096.550000008</v>
      </c>
      <c r="N9" s="28"/>
      <c r="O9" s="28"/>
      <c r="P9" s="28"/>
      <c r="Q9" s="28"/>
      <c r="R9" s="29"/>
      <c r="T9" s="28"/>
    </row>
    <row r="10" spans="1:20" s="13" customFormat="1" ht="21.95" customHeight="1" x14ac:dyDescent="0.2">
      <c r="A10" s="16" t="s">
        <v>48</v>
      </c>
      <c r="B10" s="17">
        <v>8330424.6600000001</v>
      </c>
      <c r="C10" s="17">
        <v>8330424.6600000001</v>
      </c>
      <c r="D10" s="17">
        <v>8330424.6600000001</v>
      </c>
      <c r="E10" s="17">
        <v>8330424.6600000001</v>
      </c>
      <c r="F10" s="17">
        <v>8330424.6699999999</v>
      </c>
      <c r="G10" s="17">
        <v>8330424.6699999999</v>
      </c>
      <c r="H10" s="17">
        <v>8330424.6699999999</v>
      </c>
      <c r="I10" s="17">
        <v>8330424.6699999999</v>
      </c>
      <c r="J10" s="17">
        <v>8330424.6699999999</v>
      </c>
      <c r="K10" s="17">
        <v>-54973822</v>
      </c>
      <c r="L10" s="17">
        <v>5000000</v>
      </c>
      <c r="M10" s="17">
        <f>SUM(B10:L10)</f>
        <v>24999999.99000001</v>
      </c>
      <c r="N10" s="30"/>
      <c r="O10" s="28"/>
    </row>
    <row r="11" spans="1:20" s="13" customFormat="1" ht="21.95" customHeight="1" x14ac:dyDescent="0.2">
      <c r="A11" s="16" t="s">
        <v>49</v>
      </c>
      <c r="B11" s="17">
        <v>0</v>
      </c>
      <c r="C11" s="17">
        <v>0</v>
      </c>
      <c r="D11" s="17">
        <v>0</v>
      </c>
      <c r="E11" s="17">
        <v>0</v>
      </c>
      <c r="F11" s="17">
        <v>151.22999999999999</v>
      </c>
      <c r="G11" s="17">
        <v>0</v>
      </c>
      <c r="H11" s="17">
        <v>0</v>
      </c>
      <c r="I11" s="17">
        <v>0</v>
      </c>
      <c r="J11" s="17">
        <v>0</v>
      </c>
      <c r="K11" s="17">
        <v>2131</v>
      </c>
      <c r="L11" s="17">
        <v>1207</v>
      </c>
      <c r="M11" s="17">
        <f t="shared" ref="M11:M12" si="1">SUM(B11:L11)</f>
        <v>3489.23</v>
      </c>
      <c r="N11" s="30"/>
      <c r="O11" s="28"/>
    </row>
    <row r="12" spans="1:20" s="13" customFormat="1" ht="21.95" customHeight="1" x14ac:dyDescent="0.2">
      <c r="A12" s="16" t="s">
        <v>50</v>
      </c>
      <c r="B12" s="17">
        <v>0</v>
      </c>
      <c r="C12" s="17">
        <v>0</v>
      </c>
      <c r="D12" s="17">
        <v>0</v>
      </c>
      <c r="E12" s="17">
        <v>2547</v>
      </c>
      <c r="F12" s="17">
        <v>1350</v>
      </c>
      <c r="G12" s="17">
        <v>1503</v>
      </c>
      <c r="H12" s="17">
        <v>1638</v>
      </c>
      <c r="I12" s="17">
        <v>2702.04</v>
      </c>
      <c r="J12" s="17">
        <v>2178</v>
      </c>
      <c r="K12" s="17">
        <v>2268.02</v>
      </c>
      <c r="L12" s="17">
        <v>2421.27</v>
      </c>
      <c r="M12" s="17">
        <f t="shared" si="1"/>
        <v>16607.330000000002</v>
      </c>
      <c r="N12" s="30"/>
      <c r="O12" s="28"/>
    </row>
    <row r="13" spans="1:20" s="13" customFormat="1" ht="21.95" customHeight="1" x14ac:dyDescent="0.2">
      <c r="A13" s="16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P13" s="32"/>
      <c r="Q13" s="32"/>
      <c r="S13" s="32"/>
      <c r="T13" s="33"/>
    </row>
    <row r="14" spans="1:20" s="13" customFormat="1" ht="21.95" customHeight="1" x14ac:dyDescent="0.2">
      <c r="A14" s="11" t="s">
        <v>51</v>
      </c>
      <c r="B14" s="12">
        <f t="shared" ref="B14:H14" si="2">SUM(B15:B22)</f>
        <v>-1278965.7200000002</v>
      </c>
      <c r="C14" s="12">
        <f t="shared" si="2"/>
        <v>-1641696.1900000002</v>
      </c>
      <c r="D14" s="12">
        <f t="shared" si="2"/>
        <v>-2277659.9299999992</v>
      </c>
      <c r="E14" s="12">
        <f t="shared" si="2"/>
        <v>-2644713.3500000006</v>
      </c>
      <c r="F14" s="12">
        <f t="shared" si="2"/>
        <v>-3069053.11</v>
      </c>
      <c r="G14" s="12">
        <f t="shared" si="2"/>
        <v>-3202921.7900000005</v>
      </c>
      <c r="H14" s="12">
        <f t="shared" si="2"/>
        <v>-4014152.28</v>
      </c>
      <c r="I14" s="12">
        <f>SUM(I15:I22)</f>
        <v>-4051804.6500000008</v>
      </c>
      <c r="J14" s="12">
        <f>SUM(J15:J22)</f>
        <v>-4821153.1099999994</v>
      </c>
      <c r="K14" s="12">
        <f>SUM(K15:K22)</f>
        <v>-3504157.2800000003</v>
      </c>
      <c r="L14" s="12">
        <f>SUM(L15:L22)</f>
        <v>-5437922.1600000001</v>
      </c>
      <c r="M14" s="12">
        <f>SUM(B14:L14)</f>
        <v>-35944199.570000008</v>
      </c>
      <c r="N14" s="28"/>
      <c r="O14" s="28"/>
      <c r="P14" s="28"/>
      <c r="Q14" s="28"/>
      <c r="R14" s="29"/>
      <c r="T14" s="28"/>
    </row>
    <row r="15" spans="1:20" s="13" customFormat="1" ht="21.95" customHeight="1" x14ac:dyDescent="0.2">
      <c r="A15" s="34" t="s">
        <v>52</v>
      </c>
      <c r="B15" s="35">
        <v>-894919.39000000013</v>
      </c>
      <c r="C15" s="35">
        <v>-1265209.72</v>
      </c>
      <c r="D15" s="35">
        <v>-1386971.5899999996</v>
      </c>
      <c r="E15" s="35">
        <v>-1625396.31</v>
      </c>
      <c r="F15" s="35">
        <v>-1734677.7</v>
      </c>
      <c r="G15" s="35">
        <v>-1874415.06</v>
      </c>
      <c r="H15" s="35">
        <v>-2439618.4700000002</v>
      </c>
      <c r="I15" s="35">
        <v>-2799382.1000000006</v>
      </c>
      <c r="J15" s="35">
        <v>-3090029.9799999995</v>
      </c>
      <c r="K15" s="35">
        <v>-3224950.1700000004</v>
      </c>
      <c r="L15" s="35">
        <v>-3732388.92</v>
      </c>
      <c r="M15" s="35">
        <f>SUM(B15:L15)</f>
        <v>-24067959.410000004</v>
      </c>
    </row>
    <row r="16" spans="1:20" s="13" customFormat="1" ht="21.95" customHeight="1" x14ac:dyDescent="0.2">
      <c r="A16" s="36" t="s">
        <v>53</v>
      </c>
      <c r="B16" s="17">
        <v>-378402.4</v>
      </c>
      <c r="C16" s="17">
        <v>-329449.04000000004</v>
      </c>
      <c r="D16" s="17">
        <v>-488048.01999999996</v>
      </c>
      <c r="E16" s="17">
        <v>-543993.63000000012</v>
      </c>
      <c r="F16" s="17">
        <v>-823643.66999999993</v>
      </c>
      <c r="G16" s="31">
        <v>-785427.16999999993</v>
      </c>
      <c r="H16" s="17">
        <v>-835907.82000000007</v>
      </c>
      <c r="I16" s="17">
        <v>-889679.26</v>
      </c>
      <c r="J16" s="17">
        <v>-896796.89</v>
      </c>
      <c r="K16" s="17">
        <v>-957829.82000000007</v>
      </c>
      <c r="L16" s="37">
        <v>-981105.93</v>
      </c>
      <c r="M16" s="17">
        <f t="shared" ref="M16:M22" si="3">SUM(B16:L16)</f>
        <v>-7910283.6499999994</v>
      </c>
    </row>
    <row r="17" spans="1:17" s="13" customFormat="1" ht="21.95" customHeight="1" x14ac:dyDescent="0.2">
      <c r="A17" s="36" t="s">
        <v>54</v>
      </c>
      <c r="B17" s="17">
        <v>-4902.5599999999968</v>
      </c>
      <c r="C17" s="17">
        <v>-46433.310000000005</v>
      </c>
      <c r="D17" s="17">
        <v>-400705.12000000005</v>
      </c>
      <c r="E17" s="17">
        <v>-470800.87</v>
      </c>
      <c r="F17" s="17">
        <v>-482610.59999999992</v>
      </c>
      <c r="G17" s="17">
        <v>-504921.63999999996</v>
      </c>
      <c r="H17" s="17">
        <v>-687726.79999999993</v>
      </c>
      <c r="I17" s="17">
        <v>-323191.29000000004</v>
      </c>
      <c r="J17" s="17">
        <v>-763606.20000000007</v>
      </c>
      <c r="K17" s="17">
        <v>775692.33999999962</v>
      </c>
      <c r="L17" s="17">
        <v>-534909.28</v>
      </c>
      <c r="M17" s="17">
        <f t="shared" si="3"/>
        <v>-3444115.330000001</v>
      </c>
      <c r="N17" s="29"/>
      <c r="Q17" s="28"/>
    </row>
    <row r="18" spans="1:17" s="13" customFormat="1" ht="21.95" customHeight="1" x14ac:dyDescent="0.2">
      <c r="A18" s="36" t="s">
        <v>55</v>
      </c>
      <c r="B18" s="17">
        <v>0</v>
      </c>
      <c r="C18" s="17">
        <v>0</v>
      </c>
      <c r="D18" s="17">
        <v>-1122.1100000000001</v>
      </c>
      <c r="E18" s="17">
        <v>-3322.35</v>
      </c>
      <c r="F18" s="17">
        <v>-23474.36</v>
      </c>
      <c r="G18" s="17">
        <v>-18432.43</v>
      </c>
      <c r="H18" s="17">
        <v>-29814.37</v>
      </c>
      <c r="I18" s="17">
        <v>-25498.52</v>
      </c>
      <c r="J18" s="17">
        <v>-58931.79</v>
      </c>
      <c r="K18" s="17">
        <v>-44595.9</v>
      </c>
      <c r="L18" s="37">
        <v>-53612.73</v>
      </c>
      <c r="M18" s="17">
        <f t="shared" si="3"/>
        <v>-258804.56</v>
      </c>
      <c r="N18" s="29"/>
      <c r="Q18" s="28"/>
    </row>
    <row r="19" spans="1:17" s="13" customFormat="1" ht="21.95" customHeight="1" x14ac:dyDescent="0.2">
      <c r="A19" s="36" t="s">
        <v>56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37">
        <v>-106773.13</v>
      </c>
      <c r="M19" s="17">
        <f t="shared" si="3"/>
        <v>-106773.13</v>
      </c>
      <c r="N19" s="29"/>
      <c r="Q19" s="28"/>
    </row>
    <row r="20" spans="1:17" s="13" customFormat="1" ht="21.95" customHeight="1" x14ac:dyDescent="0.2">
      <c r="A20" s="36" t="s">
        <v>57</v>
      </c>
      <c r="B20" s="17">
        <v>-200.12</v>
      </c>
      <c r="C20" s="17">
        <v>-234</v>
      </c>
      <c r="D20" s="17">
        <v>-109.82000000000001</v>
      </c>
      <c r="E20" s="17">
        <v>0</v>
      </c>
      <c r="F20" s="17">
        <v>-3372.75</v>
      </c>
      <c r="G20" s="17">
        <v>-12297.24</v>
      </c>
      <c r="H20" s="17">
        <v>-8661.49</v>
      </c>
      <c r="I20" s="17">
        <v>-7002.22</v>
      </c>
      <c r="J20" s="17">
        <v>-4858.74</v>
      </c>
      <c r="K20" s="17">
        <v>-9191.26</v>
      </c>
      <c r="L20" s="17">
        <v>-7913.75</v>
      </c>
      <c r="M20" s="17">
        <f t="shared" si="3"/>
        <v>-53841.39</v>
      </c>
      <c r="N20" s="29"/>
      <c r="Q20" s="28"/>
    </row>
    <row r="21" spans="1:17" s="13" customFormat="1" ht="21.95" customHeight="1" x14ac:dyDescent="0.2">
      <c r="A21" s="36" t="s">
        <v>58</v>
      </c>
      <c r="B21" s="17">
        <v>-130.13</v>
      </c>
      <c r="C21" s="17">
        <v>-370.12</v>
      </c>
      <c r="D21" s="17">
        <v>-814.95</v>
      </c>
      <c r="E21" s="17">
        <v>-1200.19</v>
      </c>
      <c r="F21" s="17">
        <v>-1274.03</v>
      </c>
      <c r="G21" s="17">
        <v>-1525.46</v>
      </c>
      <c r="H21" s="17">
        <v>-2722.05</v>
      </c>
      <c r="I21" s="17">
        <v>-2795.7200000000003</v>
      </c>
      <c r="J21" s="17">
        <v>-2789.17</v>
      </c>
      <c r="K21" s="17">
        <v>-2930.66</v>
      </c>
      <c r="L21" s="17">
        <v>-3221.9300000000003</v>
      </c>
      <c r="M21" s="17">
        <f t="shared" si="3"/>
        <v>-19774.410000000003</v>
      </c>
      <c r="N21" s="29"/>
      <c r="Q21" s="28"/>
    </row>
    <row r="22" spans="1:17" s="13" customFormat="1" ht="21.95" customHeight="1" x14ac:dyDescent="0.2">
      <c r="A22" s="36" t="s">
        <v>59</v>
      </c>
      <c r="B22" s="17">
        <v>-411.12</v>
      </c>
      <c r="C22" s="17">
        <v>0</v>
      </c>
      <c r="D22" s="17">
        <v>111.68</v>
      </c>
      <c r="E22" s="17">
        <v>0</v>
      </c>
      <c r="F22" s="17">
        <v>0</v>
      </c>
      <c r="G22" s="17">
        <v>-5902.79</v>
      </c>
      <c r="H22" s="17">
        <v>-9701.2800000000007</v>
      </c>
      <c r="I22" s="17">
        <v>-4255.54</v>
      </c>
      <c r="J22" s="17">
        <v>-4140.34</v>
      </c>
      <c r="K22" s="17">
        <v>-40351.81</v>
      </c>
      <c r="L22" s="17">
        <v>-17996.490000000002</v>
      </c>
      <c r="M22" s="17">
        <f t="shared" si="3"/>
        <v>-82647.69</v>
      </c>
      <c r="N22" s="29"/>
      <c r="Q22" s="28"/>
    </row>
    <row r="23" spans="1:17" s="13" customFormat="1" ht="21.95" customHeight="1" x14ac:dyDescent="0.2">
      <c r="A23" s="16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7" s="13" customFormat="1" ht="21.95" customHeight="1" x14ac:dyDescent="0.2">
      <c r="A24" s="11" t="s">
        <v>60</v>
      </c>
      <c r="B24" s="12">
        <f t="shared" ref="B24:G24" si="4">B9+B14</f>
        <v>7051458.9399999995</v>
      </c>
      <c r="C24" s="12">
        <f t="shared" si="4"/>
        <v>6688728.4699999997</v>
      </c>
      <c r="D24" s="12">
        <f t="shared" si="4"/>
        <v>6052764.7300000004</v>
      </c>
      <c r="E24" s="12">
        <f t="shared" si="4"/>
        <v>5688258.3099999996</v>
      </c>
      <c r="F24" s="12">
        <f t="shared" si="4"/>
        <v>5262872.790000001</v>
      </c>
      <c r="G24" s="12">
        <f t="shared" si="4"/>
        <v>5129005.879999999</v>
      </c>
      <c r="H24" s="12">
        <f>H9+H14</f>
        <v>4317910.3900000006</v>
      </c>
      <c r="I24" s="12">
        <f>I9+I14</f>
        <v>4281322.0599999987</v>
      </c>
      <c r="J24" s="12">
        <f>J9+J14</f>
        <v>3511449.5600000005</v>
      </c>
      <c r="K24" s="12">
        <f>K9+K14</f>
        <v>-58473580.259999998</v>
      </c>
      <c r="L24" s="12">
        <f>L9+L14</f>
        <v>-434293.8900000006</v>
      </c>
      <c r="M24" s="12">
        <f>SUM(B24:L24)</f>
        <v>-10924103.019999988</v>
      </c>
      <c r="N24" s="29"/>
    </row>
    <row r="25" spans="1:17" s="13" customFormat="1" ht="21.95" customHeight="1" x14ac:dyDescent="0.2">
      <c r="A25" s="3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7" s="13" customFormat="1" ht="21.95" customHeight="1" x14ac:dyDescent="0.2">
      <c r="A26" s="40" t="s">
        <v>61</v>
      </c>
      <c r="B26" s="41">
        <f t="shared" ref="B26:L26" si="5">SUM(B27:B27)</f>
        <v>201300.55000000002</v>
      </c>
      <c r="C26" s="41">
        <f t="shared" si="5"/>
        <v>166166.23000000001</v>
      </c>
      <c r="D26" s="41">
        <f t="shared" si="5"/>
        <v>194919.48</v>
      </c>
      <c r="E26" s="41">
        <f t="shared" si="5"/>
        <v>135863.37</v>
      </c>
      <c r="F26" s="41">
        <f t="shared" si="5"/>
        <v>144888.68</v>
      </c>
      <c r="G26" s="41">
        <f t="shared" si="5"/>
        <v>117937.36000000002</v>
      </c>
      <c r="H26" s="41">
        <f t="shared" si="5"/>
        <v>77089</v>
      </c>
      <c r="I26" s="41">
        <f t="shared" si="5"/>
        <v>77112.27</v>
      </c>
      <c r="J26" s="41">
        <f t="shared" si="5"/>
        <v>80209.259999999995</v>
      </c>
      <c r="K26" s="41">
        <f t="shared" si="5"/>
        <v>92866.58</v>
      </c>
      <c r="L26" s="41">
        <f t="shared" si="5"/>
        <v>89356.310000000012</v>
      </c>
      <c r="M26" s="41">
        <f>SUM(B26:L26)</f>
        <v>1377709.09</v>
      </c>
      <c r="O26" s="29"/>
    </row>
    <row r="27" spans="1:17" s="13" customFormat="1" ht="21.95" customHeight="1" x14ac:dyDescent="0.2">
      <c r="A27" s="16" t="s">
        <v>62</v>
      </c>
      <c r="B27" s="31">
        <v>201300.55000000002</v>
      </c>
      <c r="C27" s="17">
        <v>166166.23000000001</v>
      </c>
      <c r="D27" s="17">
        <v>194919.48</v>
      </c>
      <c r="E27" s="17">
        <v>135863.37</v>
      </c>
      <c r="F27" s="17">
        <v>144888.68</v>
      </c>
      <c r="G27" s="31">
        <v>117937.36000000002</v>
      </c>
      <c r="H27" s="17">
        <v>77089</v>
      </c>
      <c r="I27" s="17">
        <v>77112.27</v>
      </c>
      <c r="J27" s="17">
        <v>80209.259999999995</v>
      </c>
      <c r="K27" s="37">
        <v>92866.58</v>
      </c>
      <c r="L27" s="37">
        <v>89356.310000000012</v>
      </c>
      <c r="M27" s="31">
        <f>SUM(B27:L27)</f>
        <v>1377709.09</v>
      </c>
      <c r="N27" s="28"/>
      <c r="O27" s="29"/>
    </row>
    <row r="28" spans="1:17" s="13" customFormat="1" ht="21.95" customHeight="1" x14ac:dyDescent="0.2">
      <c r="A28" s="16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42"/>
    </row>
    <row r="29" spans="1:17" s="13" customFormat="1" ht="21.95" customHeight="1" x14ac:dyDescent="0.2">
      <c r="A29" s="43" t="s">
        <v>33</v>
      </c>
      <c r="B29" s="44">
        <f>B24+B26</f>
        <v>7252759.4899999993</v>
      </c>
      <c r="C29" s="44">
        <f t="shared" ref="C29:H29" si="6">C24+C26</f>
        <v>6854894.7000000002</v>
      </c>
      <c r="D29" s="44">
        <f t="shared" si="6"/>
        <v>6247684.2100000009</v>
      </c>
      <c r="E29" s="44">
        <f t="shared" si="6"/>
        <v>5824121.6799999997</v>
      </c>
      <c r="F29" s="44">
        <f t="shared" si="6"/>
        <v>5407761.4700000007</v>
      </c>
      <c r="G29" s="44">
        <f t="shared" si="6"/>
        <v>5246943.2399999993</v>
      </c>
      <c r="H29" s="44">
        <f t="shared" si="6"/>
        <v>4394999.3900000006</v>
      </c>
      <c r="I29" s="44">
        <f>I24+I26</f>
        <v>4358434.3299999982</v>
      </c>
      <c r="J29" s="44">
        <f>J24+J26</f>
        <v>3591658.8200000003</v>
      </c>
      <c r="K29" s="44">
        <f>K24+K26</f>
        <v>-58380713.68</v>
      </c>
      <c r="L29" s="44">
        <f>L24+L26</f>
        <v>-344937.5800000006</v>
      </c>
      <c r="M29" s="44">
        <f>SUM(B29:L29)</f>
        <v>-9546393.9300000016</v>
      </c>
      <c r="N29" s="29"/>
      <c r="O29" s="29"/>
    </row>
    <row r="30" spans="1:17" s="13" customFormat="1" ht="1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7" s="13" customFormat="1" ht="15" customHeight="1" x14ac:dyDescent="0.2">
      <c r="A31" s="1"/>
    </row>
    <row r="32" spans="1:17" s="13" customFormat="1" ht="15" customHeight="1" x14ac:dyDescent="0.2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2:13" s="13" customFormat="1" ht="15" customHeight="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</sheetData>
  <mergeCells count="3">
    <mergeCell ref="A3:M3"/>
    <mergeCell ref="A4:M4"/>
    <mergeCell ref="A5:M5"/>
  </mergeCells>
  <printOptions horizontalCentered="1"/>
  <pageMargins left="0.59055118110236227" right="0.59055118110236227" top="1.1811023622047245" bottom="0.59055118110236227" header="0.51181102362204722" footer="0.51181102362204722"/>
  <pageSetup paperSize="9" scale="55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BC82-EF83-4E63-BB9B-539FAE5F6EFB}">
  <dimension ref="A1:Q46"/>
  <sheetViews>
    <sheetView tabSelected="1" zoomScale="70" zoomScaleNormal="70" workbookViewId="0">
      <pane xSplit="2" ySplit="9" topLeftCell="H28" activePane="bottomRight" state="frozen"/>
      <selection activeCell="L19" sqref="L19"/>
      <selection pane="topRight" activeCell="L19" sqref="L19"/>
      <selection pane="bottomLeft" activeCell="L19" sqref="L19"/>
      <selection pane="bottomRight" activeCell="L19" sqref="L19"/>
    </sheetView>
  </sheetViews>
  <sheetFormatPr defaultColWidth="9.140625" defaultRowHeight="15" x14ac:dyDescent="0.2"/>
  <cols>
    <col min="1" max="1" width="42.7109375" style="46" customWidth="1"/>
    <col min="2" max="2" width="2.7109375" style="46" customWidth="1"/>
    <col min="3" max="13" width="12.7109375" style="46" customWidth="1"/>
    <col min="14" max="14" width="2.28515625" style="46" customWidth="1"/>
    <col min="15" max="15" width="12.140625" style="46" customWidth="1"/>
    <col min="16" max="16384" width="9.140625" style="46"/>
  </cols>
  <sheetData>
    <row r="1" spans="1:17" ht="7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7" ht="21.9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7"/>
      <c r="M2" s="47"/>
      <c r="N2" s="47"/>
    </row>
    <row r="3" spans="1:17" ht="21.95" customHeight="1" x14ac:dyDescent="0.2">
      <c r="A3" s="48" t="s">
        <v>63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7" ht="21.95" customHeight="1" x14ac:dyDescent="0.2">
      <c r="A4" s="49" t="s">
        <v>64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7" s="52" customFormat="1" ht="21.95" customHeight="1" x14ac:dyDescent="0.25">
      <c r="A5" s="50"/>
      <c r="B5" s="51"/>
    </row>
    <row r="6" spans="1:17" s="53" customFormat="1" x14ac:dyDescent="0.2">
      <c r="C6" s="54" t="s">
        <v>65</v>
      </c>
      <c r="D6" s="54" t="s">
        <v>66</v>
      </c>
      <c r="E6" s="54" t="s">
        <v>67</v>
      </c>
      <c r="F6" s="54" t="s">
        <v>68</v>
      </c>
      <c r="G6" s="54" t="s">
        <v>69</v>
      </c>
      <c r="H6" s="54" t="s">
        <v>70</v>
      </c>
      <c r="I6" s="54" t="s">
        <v>71</v>
      </c>
      <c r="J6" s="54" t="s">
        <v>72</v>
      </c>
      <c r="K6" s="54" t="s">
        <v>73</v>
      </c>
      <c r="L6" s="54" t="s">
        <v>74</v>
      </c>
      <c r="M6" s="54" t="s">
        <v>75</v>
      </c>
      <c r="O6" s="55" t="s">
        <v>46</v>
      </c>
    </row>
    <row r="7" spans="1:17" s="56" customFormat="1" ht="12" thickBot="1" x14ac:dyDescent="0.25">
      <c r="C7" s="57">
        <v>2023</v>
      </c>
      <c r="D7" s="57">
        <v>2023</v>
      </c>
      <c r="E7" s="57">
        <v>2023</v>
      </c>
      <c r="F7" s="57">
        <v>2023</v>
      </c>
      <c r="G7" s="57">
        <v>2023</v>
      </c>
      <c r="H7" s="57">
        <v>2023</v>
      </c>
      <c r="I7" s="57">
        <v>2023</v>
      </c>
      <c r="J7" s="57">
        <v>2023</v>
      </c>
      <c r="K7" s="57">
        <v>2023</v>
      </c>
      <c r="L7" s="57">
        <v>2023</v>
      </c>
      <c r="M7" s="57">
        <v>2023</v>
      </c>
      <c r="O7" s="58"/>
    </row>
    <row r="8" spans="1:17" s="59" customFormat="1" x14ac:dyDescent="0.2">
      <c r="O8" s="46"/>
    </row>
    <row r="9" spans="1:17" s="61" customFormat="1" thickBot="1" x14ac:dyDescent="0.25">
      <c r="A9" s="60" t="s">
        <v>76</v>
      </c>
      <c r="C9" s="62">
        <v>15345.06</v>
      </c>
      <c r="D9" s="62">
        <f t="shared" ref="D9:M9" si="0">C41</f>
        <v>19376.78</v>
      </c>
      <c r="E9" s="62">
        <f t="shared" si="0"/>
        <v>18211.399999999998</v>
      </c>
      <c r="F9" s="62">
        <f t="shared" si="0"/>
        <v>16464.189999999999</v>
      </c>
      <c r="G9" s="62">
        <f t="shared" si="0"/>
        <v>14469.359999999999</v>
      </c>
      <c r="H9" s="62">
        <f t="shared" si="0"/>
        <v>11736.64</v>
      </c>
      <c r="I9" s="62">
        <f t="shared" si="0"/>
        <v>8847.7999999999993</v>
      </c>
      <c r="J9" s="62">
        <f t="shared" si="0"/>
        <v>5510.829999999999</v>
      </c>
      <c r="K9" s="62">
        <f t="shared" si="0"/>
        <v>7000.35</v>
      </c>
      <c r="L9" s="62">
        <f t="shared" si="0"/>
        <v>8118.0400000000009</v>
      </c>
      <c r="M9" s="62">
        <f t="shared" si="0"/>
        <v>8755.3100000000013</v>
      </c>
      <c r="O9" s="62">
        <f>C9</f>
        <v>15345.06</v>
      </c>
    </row>
    <row r="10" spans="1:17" s="59" customFormat="1" ht="14.25" x14ac:dyDescent="0.2"/>
    <row r="11" spans="1:17" s="63" customFormat="1" ht="14.25" x14ac:dyDescent="0.2">
      <c r="A11" s="63" t="s">
        <v>77</v>
      </c>
    </row>
    <row r="12" spans="1:17" s="65" customFormat="1" ht="14.25" x14ac:dyDescent="0.2">
      <c r="A12" s="64" t="s">
        <v>78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O12" s="66">
        <f>SUM(C12:J12)</f>
        <v>0</v>
      </c>
    </row>
    <row r="13" spans="1:17" s="65" customFormat="1" ht="14.25" x14ac:dyDescent="0.2">
      <c r="A13" s="64" t="s">
        <v>79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7"/>
      <c r="O13" s="66">
        <f>SUM(C13:J13)</f>
        <v>0</v>
      </c>
      <c r="Q13" s="67"/>
    </row>
    <row r="14" spans="1:17" s="65" customFormat="1" ht="14.25" x14ac:dyDescent="0.2">
      <c r="A14" s="64" t="s">
        <v>80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7"/>
      <c r="O14" s="66">
        <f>SUM(C14:J14)</f>
        <v>0</v>
      </c>
      <c r="Q14" s="67"/>
    </row>
    <row r="15" spans="1:17" s="65" customFormat="1" ht="14.25" x14ac:dyDescent="0.2">
      <c r="A15" s="64" t="s">
        <v>81</v>
      </c>
      <c r="C15" s="66">
        <v>5000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5000</v>
      </c>
      <c r="K15" s="66">
        <v>5000</v>
      </c>
      <c r="L15" s="66">
        <v>5000</v>
      </c>
      <c r="M15" s="66">
        <v>5000</v>
      </c>
      <c r="N15" s="67"/>
      <c r="O15" s="66">
        <f>SUM(C15:N15)</f>
        <v>25000</v>
      </c>
      <c r="Q15" s="67"/>
    </row>
    <row r="16" spans="1:17" s="65" customFormat="1" ht="14.25" x14ac:dyDescent="0.2">
      <c r="A16" s="64" t="s">
        <v>82</v>
      </c>
      <c r="C16" s="66">
        <v>201.3</v>
      </c>
      <c r="D16" s="66">
        <v>166.14</v>
      </c>
      <c r="E16" s="66">
        <v>194.92</v>
      </c>
      <c r="F16" s="66">
        <v>134.74</v>
      </c>
      <c r="G16" s="66">
        <v>141.77000000000001</v>
      </c>
      <c r="H16" s="66">
        <v>108.07</v>
      </c>
      <c r="I16" s="66">
        <v>76.53</v>
      </c>
      <c r="J16" s="66">
        <v>76.849999999999994</v>
      </c>
      <c r="K16" s="66">
        <v>79.56</v>
      </c>
      <c r="L16" s="66">
        <v>91.72</v>
      </c>
      <c r="M16" s="66">
        <v>88.57</v>
      </c>
      <c r="N16" s="67"/>
      <c r="O16" s="66">
        <f t="shared" ref="O16:O17" si="1">SUM(C16:N16)</f>
        <v>1360.1699999999998</v>
      </c>
      <c r="Q16" s="67"/>
    </row>
    <row r="17" spans="1:17" s="65" customFormat="1" ht="14.25" x14ac:dyDescent="0.2">
      <c r="A17" s="64" t="s">
        <v>83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7"/>
      <c r="O17" s="66">
        <f t="shared" si="1"/>
        <v>0</v>
      </c>
      <c r="Q17" s="67"/>
    </row>
    <row r="18" spans="1:17" s="70" customFormat="1" ht="15.95" customHeight="1" x14ac:dyDescent="0.2">
      <c r="A18" s="68" t="s">
        <v>84</v>
      </c>
      <c r="B18" s="68"/>
      <c r="C18" s="69">
        <f t="shared" ref="C18:M18" si="2">SUM(C12:C17)</f>
        <v>5201.3</v>
      </c>
      <c r="D18" s="69">
        <f t="shared" si="2"/>
        <v>166.14</v>
      </c>
      <c r="E18" s="69">
        <f t="shared" si="2"/>
        <v>194.92</v>
      </c>
      <c r="F18" s="69">
        <f t="shared" si="2"/>
        <v>134.74</v>
      </c>
      <c r="G18" s="69">
        <f t="shared" si="2"/>
        <v>141.77000000000001</v>
      </c>
      <c r="H18" s="69">
        <f t="shared" si="2"/>
        <v>108.07</v>
      </c>
      <c r="I18" s="69">
        <f t="shared" si="2"/>
        <v>76.53</v>
      </c>
      <c r="J18" s="69">
        <f t="shared" si="2"/>
        <v>5076.8500000000004</v>
      </c>
      <c r="K18" s="69">
        <f t="shared" si="2"/>
        <v>5079.5600000000004</v>
      </c>
      <c r="L18" s="69">
        <f t="shared" si="2"/>
        <v>5091.72</v>
      </c>
      <c r="M18" s="69">
        <f t="shared" si="2"/>
        <v>5088.57</v>
      </c>
      <c r="O18" s="69">
        <f t="shared" ref="O18" si="3">SUM(O12:O17)</f>
        <v>26360.17</v>
      </c>
    </row>
    <row r="19" spans="1:17" s="59" customFormat="1" ht="14.25" x14ac:dyDescent="0.2"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67"/>
      <c r="O19" s="71"/>
      <c r="Q19" s="67"/>
    </row>
    <row r="20" spans="1:17" s="63" customFormat="1" ht="15.95" customHeight="1" x14ac:dyDescent="0.2">
      <c r="A20" s="63" t="s">
        <v>85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67"/>
      <c r="O20" s="72"/>
      <c r="Q20" s="67"/>
    </row>
    <row r="21" spans="1:17" s="65" customFormat="1" ht="14.25" x14ac:dyDescent="0.2">
      <c r="A21" s="64" t="s">
        <v>86</v>
      </c>
      <c r="C21" s="73">
        <v>-610.71</v>
      </c>
      <c r="D21" s="73">
        <f>-794.29-0.1</f>
        <v>-794.39</v>
      </c>
      <c r="E21" s="73">
        <v>-1065.72</v>
      </c>
      <c r="F21" s="73">
        <v>-1053.3499999999999</v>
      </c>
      <c r="G21" s="73">
        <f>-1388.44+1</f>
        <v>-1387.44</v>
      </c>
      <c r="H21" s="73">
        <v>-1525.56</v>
      </c>
      <c r="I21" s="73">
        <v>-1662.97</v>
      </c>
      <c r="J21" s="73">
        <v>-2032.14</v>
      </c>
      <c r="K21" s="73">
        <v>-2340.9499999999998</v>
      </c>
      <c r="L21" s="73">
        <v>-2581.86</v>
      </c>
      <c r="M21" s="73">
        <v>-3717.77</v>
      </c>
      <c r="N21" s="67"/>
      <c r="O21" s="66">
        <f t="shared" ref="O21:O23" si="4">SUM(C21:N21)</f>
        <v>-18772.86</v>
      </c>
      <c r="Q21" s="67"/>
    </row>
    <row r="22" spans="1:17" s="65" customFormat="1" ht="14.25" x14ac:dyDescent="0.2">
      <c r="A22" s="64" t="s">
        <v>87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0.39</v>
      </c>
      <c r="I22" s="73">
        <v>0.92</v>
      </c>
      <c r="J22" s="73">
        <v>0.26</v>
      </c>
      <c r="K22" s="73">
        <v>0.53</v>
      </c>
      <c r="L22" s="73">
        <v>0.92</v>
      </c>
      <c r="M22" s="73">
        <v>0</v>
      </c>
      <c r="N22" s="67"/>
      <c r="O22" s="66">
        <f t="shared" si="4"/>
        <v>3.02</v>
      </c>
      <c r="Q22" s="67"/>
    </row>
    <row r="23" spans="1:17" s="65" customFormat="1" ht="14.25" x14ac:dyDescent="0.2">
      <c r="A23" s="64" t="s">
        <v>88</v>
      </c>
      <c r="C23" s="73">
        <v>-53.72</v>
      </c>
      <c r="D23" s="73">
        <v>-78.290000000000006</v>
      </c>
      <c r="E23" s="73">
        <v>-82.49</v>
      </c>
      <c r="F23" s="73">
        <v>-86.03</v>
      </c>
      <c r="G23" s="73">
        <v>-91.8</v>
      </c>
      <c r="H23" s="73">
        <v>-100.68</v>
      </c>
      <c r="I23" s="73">
        <v>-154.28</v>
      </c>
      <c r="J23" s="73">
        <v>-179.99</v>
      </c>
      <c r="K23" s="73">
        <v>-187.73</v>
      </c>
      <c r="L23" s="73">
        <v>-191.15</v>
      </c>
      <c r="M23" s="73">
        <v>471.38</v>
      </c>
      <c r="N23" s="67"/>
      <c r="O23" s="66">
        <f t="shared" si="4"/>
        <v>-734.78000000000009</v>
      </c>
      <c r="Q23" s="67"/>
    </row>
    <row r="24" spans="1:17" s="77" customFormat="1" ht="15.75" x14ac:dyDescent="0.2">
      <c r="A24" s="74" t="s">
        <v>89</v>
      </c>
      <c r="B24" s="75"/>
      <c r="C24" s="76">
        <f t="shared" ref="C24:M24" si="5">SUM(C21:C23)</f>
        <v>-664.43000000000006</v>
      </c>
      <c r="D24" s="76">
        <f t="shared" si="5"/>
        <v>-872.68</v>
      </c>
      <c r="E24" s="76">
        <f t="shared" si="5"/>
        <v>-1148.21</v>
      </c>
      <c r="F24" s="76">
        <f t="shared" si="5"/>
        <v>-1139.3799999999999</v>
      </c>
      <c r="G24" s="76">
        <f t="shared" si="5"/>
        <v>-1479.24</v>
      </c>
      <c r="H24" s="76">
        <f t="shared" si="5"/>
        <v>-1625.85</v>
      </c>
      <c r="I24" s="76">
        <f t="shared" si="5"/>
        <v>-1816.33</v>
      </c>
      <c r="J24" s="76">
        <f t="shared" si="5"/>
        <v>-2211.87</v>
      </c>
      <c r="K24" s="76">
        <f t="shared" si="5"/>
        <v>-2528.1499999999996</v>
      </c>
      <c r="L24" s="76">
        <f t="shared" si="5"/>
        <v>-2772.09</v>
      </c>
      <c r="M24" s="76">
        <f t="shared" si="5"/>
        <v>-3246.39</v>
      </c>
      <c r="O24" s="76">
        <f t="shared" ref="O24" si="6">SUM(O21:O23)</f>
        <v>-19504.62</v>
      </c>
    </row>
    <row r="25" spans="1:17" s="65" customFormat="1" ht="14.25" x14ac:dyDescent="0.2">
      <c r="A25" s="64" t="s">
        <v>90</v>
      </c>
      <c r="C25" s="73">
        <v>-313.52</v>
      </c>
      <c r="D25" s="73">
        <v>-419.99</v>
      </c>
      <c r="E25" s="73">
        <v>-438.48</v>
      </c>
      <c r="F25" s="73">
        <v>-566.03</v>
      </c>
      <c r="G25" s="73">
        <v>-723.76</v>
      </c>
      <c r="H25" s="73">
        <v>-799.02</v>
      </c>
      <c r="I25" s="73">
        <v>-828.26</v>
      </c>
      <c r="J25" s="73">
        <v>-878.16</v>
      </c>
      <c r="K25" s="73">
        <v>-880.31</v>
      </c>
      <c r="L25" s="73">
        <v>-972.52</v>
      </c>
      <c r="M25" s="73">
        <v>-992.66</v>
      </c>
      <c r="N25" s="67"/>
      <c r="O25" s="66">
        <f t="shared" ref="O25:O27" si="7">SUM(C25:N25)</f>
        <v>-7812.7099999999991</v>
      </c>
      <c r="Q25" s="67"/>
    </row>
    <row r="26" spans="1:17" s="65" customFormat="1" ht="14.25" x14ac:dyDescent="0.2">
      <c r="A26" s="64" t="s">
        <v>91</v>
      </c>
      <c r="C26" s="73">
        <v>-113.71</v>
      </c>
      <c r="D26" s="73">
        <v>-38.619999999999997</v>
      </c>
      <c r="E26" s="73">
        <v>-304.5</v>
      </c>
      <c r="F26" s="73">
        <v>-409.89</v>
      </c>
      <c r="G26" s="73">
        <v>-620.92999999999995</v>
      </c>
      <c r="H26" s="73">
        <v>-468.22</v>
      </c>
      <c r="I26" s="73">
        <v>-617.44000000000005</v>
      </c>
      <c r="J26" s="73">
        <v>-427.67</v>
      </c>
      <c r="K26" s="73">
        <v>-490.86</v>
      </c>
      <c r="L26" s="73">
        <v>-648.46</v>
      </c>
      <c r="M26" s="73">
        <v>-644.15</v>
      </c>
      <c r="N26" s="67"/>
      <c r="O26" s="66">
        <f t="shared" si="7"/>
        <v>-4784.4500000000007</v>
      </c>
      <c r="Q26" s="67"/>
    </row>
    <row r="27" spans="1:17" s="65" customFormat="1" ht="14.25" x14ac:dyDescent="0.2">
      <c r="A27" s="64" t="s">
        <v>83</v>
      </c>
      <c r="C27" s="73">
        <v>-68.61</v>
      </c>
      <c r="D27" s="73">
        <v>-0.23</v>
      </c>
      <c r="E27" s="73">
        <v>-1.23</v>
      </c>
      <c r="F27" s="73">
        <v>-3.32</v>
      </c>
      <c r="G27" s="73">
        <v>-25.66</v>
      </c>
      <c r="H27" s="73">
        <v>-76.42</v>
      </c>
      <c r="I27" s="73">
        <v>-14.77</v>
      </c>
      <c r="J27" s="73">
        <v>-31.97</v>
      </c>
      <c r="K27" s="73">
        <v>-56.75</v>
      </c>
      <c r="L27" s="73">
        <v>-51.88</v>
      </c>
      <c r="M27" s="73">
        <v>-61.16</v>
      </c>
      <c r="O27" s="66">
        <f t="shared" si="7"/>
        <v>-392</v>
      </c>
    </row>
    <row r="28" spans="1:17" s="65" customFormat="1" ht="14.25" x14ac:dyDescent="0.2">
      <c r="A28" s="64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O28" s="73"/>
    </row>
    <row r="29" spans="1:17" s="70" customFormat="1" ht="15.95" customHeight="1" x14ac:dyDescent="0.2">
      <c r="A29" s="68" t="s">
        <v>84</v>
      </c>
      <c r="B29" s="68"/>
      <c r="C29" s="69">
        <f t="shared" ref="C29:M29" si="8">SUM(C24:C27)</f>
        <v>-1160.27</v>
      </c>
      <c r="D29" s="69">
        <f t="shared" si="8"/>
        <v>-1331.52</v>
      </c>
      <c r="E29" s="69">
        <f t="shared" si="8"/>
        <v>-1892.42</v>
      </c>
      <c r="F29" s="69">
        <f t="shared" si="8"/>
        <v>-2118.62</v>
      </c>
      <c r="G29" s="69">
        <f t="shared" si="8"/>
        <v>-2849.5899999999997</v>
      </c>
      <c r="H29" s="69">
        <f t="shared" si="8"/>
        <v>-2969.51</v>
      </c>
      <c r="I29" s="69">
        <f t="shared" si="8"/>
        <v>-3276.8</v>
      </c>
      <c r="J29" s="69">
        <f t="shared" si="8"/>
        <v>-3549.6699999999996</v>
      </c>
      <c r="K29" s="69">
        <f t="shared" si="8"/>
        <v>-3956.0699999999997</v>
      </c>
      <c r="L29" s="69">
        <f t="shared" si="8"/>
        <v>-4444.95</v>
      </c>
      <c r="M29" s="69">
        <f t="shared" si="8"/>
        <v>-4944.3599999999997</v>
      </c>
      <c r="O29" s="69">
        <f t="shared" ref="O29" si="9">SUM(O24:O27)</f>
        <v>-32493.78</v>
      </c>
    </row>
    <row r="30" spans="1:17" s="59" customFormat="1" ht="14.25" x14ac:dyDescent="0.2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O30" s="71"/>
    </row>
    <row r="31" spans="1:17" s="63" customFormat="1" ht="15.95" customHeight="1" x14ac:dyDescent="0.2">
      <c r="A31" s="63" t="s">
        <v>92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O31" s="72"/>
    </row>
    <row r="32" spans="1:17" s="65" customFormat="1" ht="14.25" x14ac:dyDescent="0.2">
      <c r="A32" s="64" t="s">
        <v>93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66">
        <v>0</v>
      </c>
      <c r="K32" s="66">
        <v>0</v>
      </c>
      <c r="L32" s="66">
        <v>0</v>
      </c>
      <c r="M32" s="66">
        <v>0</v>
      </c>
      <c r="O32" s="66">
        <f>SUM(C32:J32)</f>
        <v>0</v>
      </c>
    </row>
    <row r="33" spans="1:15" s="65" customFormat="1" ht="14.25" x14ac:dyDescent="0.2">
      <c r="A33" s="64" t="s">
        <v>94</v>
      </c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66">
        <v>0</v>
      </c>
      <c r="K33" s="66">
        <v>0</v>
      </c>
      <c r="L33" s="66">
        <v>0</v>
      </c>
      <c r="M33" s="66">
        <v>0</v>
      </c>
      <c r="O33" s="66">
        <f>SUM(C33:J33)</f>
        <v>0</v>
      </c>
    </row>
    <row r="34" spans="1:15" s="65" customFormat="1" ht="14.25" x14ac:dyDescent="0.2">
      <c r="A34" s="64" t="s">
        <v>95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66">
        <v>0</v>
      </c>
      <c r="K34" s="66">
        <v>0</v>
      </c>
      <c r="L34" s="66">
        <v>0</v>
      </c>
      <c r="M34" s="66">
        <v>0</v>
      </c>
      <c r="O34" s="66">
        <f>SUM(C34:J34)</f>
        <v>0</v>
      </c>
    </row>
    <row r="35" spans="1:15" s="78" customFormat="1" ht="15.95" customHeight="1" x14ac:dyDescent="0.2">
      <c r="A35" s="68" t="s">
        <v>84</v>
      </c>
      <c r="B35" s="68"/>
      <c r="C35" s="69">
        <f t="shared" ref="C35:M35" si="10">SUM(C32:C34)</f>
        <v>0</v>
      </c>
      <c r="D35" s="69">
        <f t="shared" si="10"/>
        <v>0</v>
      </c>
      <c r="E35" s="69">
        <f t="shared" si="10"/>
        <v>0</v>
      </c>
      <c r="F35" s="69">
        <f t="shared" si="10"/>
        <v>0</v>
      </c>
      <c r="G35" s="69">
        <f t="shared" si="10"/>
        <v>0</v>
      </c>
      <c r="H35" s="69">
        <f t="shared" si="10"/>
        <v>0</v>
      </c>
      <c r="I35" s="69">
        <f t="shared" si="10"/>
        <v>0</v>
      </c>
      <c r="J35" s="69">
        <f t="shared" si="10"/>
        <v>0</v>
      </c>
      <c r="K35" s="69">
        <f t="shared" si="10"/>
        <v>0</v>
      </c>
      <c r="L35" s="69">
        <f t="shared" si="10"/>
        <v>0</v>
      </c>
      <c r="M35" s="69">
        <f t="shared" si="10"/>
        <v>0</v>
      </c>
      <c r="O35" s="69">
        <f t="shared" ref="O35" si="11">SUM(O32:O34)</f>
        <v>0</v>
      </c>
    </row>
    <row r="36" spans="1:15" x14ac:dyDescent="0.2">
      <c r="A36" s="59"/>
      <c r="B36" s="59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O36" s="71"/>
    </row>
    <row r="37" spans="1:15" s="70" customFormat="1" ht="15.95" customHeight="1" x14ac:dyDescent="0.2">
      <c r="A37" s="79" t="s">
        <v>96</v>
      </c>
      <c r="B37" s="80"/>
      <c r="C37" s="81">
        <f t="shared" ref="C37:M37" si="12">C18+C29+C35</f>
        <v>4041.03</v>
      </c>
      <c r="D37" s="81">
        <f t="shared" si="12"/>
        <v>-1165.3800000000001</v>
      </c>
      <c r="E37" s="81">
        <f t="shared" si="12"/>
        <v>-1697.5</v>
      </c>
      <c r="F37" s="81">
        <f t="shared" si="12"/>
        <v>-1983.8799999999999</v>
      </c>
      <c r="G37" s="81">
        <f t="shared" si="12"/>
        <v>-2707.8199999999997</v>
      </c>
      <c r="H37" s="81">
        <f t="shared" si="12"/>
        <v>-2861.44</v>
      </c>
      <c r="I37" s="81">
        <f t="shared" si="12"/>
        <v>-3200.27</v>
      </c>
      <c r="J37" s="81">
        <f t="shared" si="12"/>
        <v>1527.1800000000007</v>
      </c>
      <c r="K37" s="81">
        <f t="shared" si="12"/>
        <v>1123.4900000000007</v>
      </c>
      <c r="L37" s="81">
        <f t="shared" si="12"/>
        <v>646.77000000000044</v>
      </c>
      <c r="M37" s="81">
        <f t="shared" si="12"/>
        <v>144.21000000000004</v>
      </c>
      <c r="O37" s="81">
        <f t="shared" ref="O37" si="13">O18+O29+O35</f>
        <v>-6133.6100000000006</v>
      </c>
    </row>
    <row r="38" spans="1:15" s="84" customFormat="1" ht="15.75" x14ac:dyDescent="0.2">
      <c r="A38" s="82"/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O38" s="83"/>
    </row>
    <row r="39" spans="1:15" s="87" customFormat="1" ht="15.95" customHeight="1" x14ac:dyDescent="0.2">
      <c r="A39" s="85" t="s">
        <v>97</v>
      </c>
      <c r="B39" s="82"/>
      <c r="C39" s="86">
        <v>-9.31</v>
      </c>
      <c r="D39" s="86">
        <v>0</v>
      </c>
      <c r="E39" s="86">
        <v>-49.71</v>
      </c>
      <c r="F39" s="86">
        <v>-10.95</v>
      </c>
      <c r="G39" s="86">
        <v>-24.9</v>
      </c>
      <c r="H39" s="86">
        <v>-27.4</v>
      </c>
      <c r="I39" s="86">
        <v>-136.69999999999999</v>
      </c>
      <c r="J39" s="86">
        <v>-37.659999999999997</v>
      </c>
      <c r="K39" s="86">
        <v>-5.8</v>
      </c>
      <c r="L39" s="86">
        <v>-9.5</v>
      </c>
      <c r="M39" s="86">
        <v>-19.41</v>
      </c>
      <c r="O39" s="66">
        <f>SUM(C39:N39)</f>
        <v>-331.34000000000003</v>
      </c>
    </row>
    <row r="40" spans="1:15" s="59" customFormat="1" ht="14.25" x14ac:dyDescent="0.2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O40" s="71"/>
    </row>
    <row r="41" spans="1:15" s="87" customFormat="1" ht="15.95" customHeight="1" x14ac:dyDescent="0.2">
      <c r="A41" s="68" t="s">
        <v>98</v>
      </c>
      <c r="B41" s="68"/>
      <c r="C41" s="69">
        <f t="shared" ref="C41:M41" si="14">C9+C37+C39</f>
        <v>19376.78</v>
      </c>
      <c r="D41" s="69">
        <f t="shared" si="14"/>
        <v>18211.399999999998</v>
      </c>
      <c r="E41" s="69">
        <f t="shared" si="14"/>
        <v>16464.189999999999</v>
      </c>
      <c r="F41" s="69">
        <f t="shared" si="14"/>
        <v>14469.359999999999</v>
      </c>
      <c r="G41" s="69">
        <f t="shared" si="14"/>
        <v>11736.64</v>
      </c>
      <c r="H41" s="69">
        <f t="shared" si="14"/>
        <v>8847.7999999999993</v>
      </c>
      <c r="I41" s="69">
        <f t="shared" si="14"/>
        <v>5510.829999999999</v>
      </c>
      <c r="J41" s="69">
        <f t="shared" si="14"/>
        <v>7000.35</v>
      </c>
      <c r="K41" s="69">
        <f t="shared" si="14"/>
        <v>8118.0400000000009</v>
      </c>
      <c r="L41" s="69">
        <f t="shared" si="14"/>
        <v>8755.3100000000013</v>
      </c>
      <c r="M41" s="69">
        <f t="shared" si="14"/>
        <v>8880.11</v>
      </c>
      <c r="O41" s="69">
        <f t="shared" ref="O41" si="15">O9+O37+O39</f>
        <v>8880.1099999999988</v>
      </c>
    </row>
    <row r="43" spans="1:15" ht="15.95" customHeight="1" x14ac:dyDescent="0.2">
      <c r="A43" s="88"/>
    </row>
    <row r="44" spans="1:15" x14ac:dyDescent="0.2">
      <c r="A44" s="89"/>
    </row>
    <row r="45" spans="1:15" x14ac:dyDescent="0.2">
      <c r="A45" s="90"/>
    </row>
    <row r="46" spans="1:15" x14ac:dyDescent="0.2">
      <c r="A46" s="91"/>
    </row>
  </sheetData>
  <mergeCells count="4">
    <mergeCell ref="A1:O1"/>
    <mergeCell ref="A2:K2"/>
    <mergeCell ref="A3:O3"/>
    <mergeCell ref="A4:O4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60" fitToHeight="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F373-48B8-4649-A705-893AB47D6029}">
  <sheetPr>
    <pageSetUpPr fitToPage="1"/>
  </sheetPr>
  <dimension ref="A1:N19"/>
  <sheetViews>
    <sheetView tabSelected="1" zoomScale="80" zoomScaleNormal="80" workbookViewId="0">
      <selection activeCell="L19" sqref="L19"/>
    </sheetView>
  </sheetViews>
  <sheetFormatPr defaultColWidth="9.140625" defaultRowHeight="15" x14ac:dyDescent="0.2"/>
  <cols>
    <col min="1" max="1" width="80.7109375" style="46" customWidth="1"/>
    <col min="2" max="2" width="2.7109375" style="46" customWidth="1"/>
    <col min="3" max="7" width="11" style="46" bestFit="1" customWidth="1"/>
    <col min="8" max="12" width="9.7109375" style="46" bestFit="1" customWidth="1"/>
    <col min="13" max="13" width="9.5703125" style="46" customWidth="1"/>
    <col min="14" max="16384" width="9.140625" style="46"/>
  </cols>
  <sheetData>
    <row r="1" spans="1:14" ht="7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7"/>
      <c r="L1" s="47"/>
      <c r="M1" s="47"/>
    </row>
    <row r="2" spans="1:14" ht="21.9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7"/>
      <c r="L2" s="47"/>
      <c r="M2" s="47"/>
      <c r="N2" s="92"/>
    </row>
    <row r="3" spans="1:14" ht="21.95" customHeight="1" x14ac:dyDescent="0.2">
      <c r="A3" s="48" t="s">
        <v>63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93"/>
    </row>
    <row r="4" spans="1:14" ht="19.5" customHeight="1" x14ac:dyDescent="0.2">
      <c r="A4" s="49" t="s">
        <v>64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94"/>
    </row>
    <row r="5" spans="1:14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4" s="95" customFormat="1" x14ac:dyDescent="0.2">
      <c r="A6" s="53"/>
      <c r="B6" s="53"/>
      <c r="C6" s="54" t="s">
        <v>65</v>
      </c>
      <c r="D6" s="54" t="s">
        <v>66</v>
      </c>
      <c r="E6" s="54" t="s">
        <v>67</v>
      </c>
      <c r="F6" s="54" t="s">
        <v>68</v>
      </c>
      <c r="G6" s="54" t="s">
        <v>69</v>
      </c>
      <c r="H6" s="54" t="s">
        <v>70</v>
      </c>
      <c r="I6" s="54" t="s">
        <v>71</v>
      </c>
      <c r="J6" s="54" t="s">
        <v>72</v>
      </c>
      <c r="K6" s="54" t="s">
        <v>73</v>
      </c>
      <c r="L6" s="54" t="s">
        <v>74</v>
      </c>
      <c r="M6" s="54" t="s">
        <v>75</v>
      </c>
    </row>
    <row r="7" spans="1:14" s="96" customFormat="1" ht="12" thickBot="1" x14ac:dyDescent="0.25">
      <c r="A7" s="56"/>
      <c r="B7" s="56"/>
      <c r="C7" s="57">
        <v>2023</v>
      </c>
      <c r="D7" s="57">
        <v>2023</v>
      </c>
      <c r="E7" s="57">
        <v>2023</v>
      </c>
      <c r="F7" s="57">
        <v>2023</v>
      </c>
      <c r="G7" s="57">
        <v>2023</v>
      </c>
      <c r="H7" s="57">
        <v>2023</v>
      </c>
      <c r="I7" s="57">
        <v>2023</v>
      </c>
      <c r="J7" s="57">
        <v>2023</v>
      </c>
      <c r="K7" s="57">
        <v>2023</v>
      </c>
      <c r="L7" s="57">
        <v>2023</v>
      </c>
      <c r="M7" s="57">
        <v>2023</v>
      </c>
    </row>
    <row r="8" spans="1:14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4" s="70" customFormat="1" ht="16.5" thickBot="1" x14ac:dyDescent="0.25">
      <c r="A9" s="60" t="s">
        <v>99</v>
      </c>
      <c r="B9" s="61"/>
      <c r="C9" s="62">
        <v>19377.009999999998</v>
      </c>
      <c r="D9" s="62">
        <v>18211.729999999996</v>
      </c>
      <c r="E9" s="62">
        <v>16465</v>
      </c>
      <c r="F9" s="62">
        <v>14470</v>
      </c>
      <c r="G9" s="62">
        <v>11737</v>
      </c>
      <c r="H9" s="62">
        <v>8848</v>
      </c>
      <c r="I9" s="62">
        <v>5511.3400000000011</v>
      </c>
      <c r="J9" s="62">
        <v>7000</v>
      </c>
      <c r="K9" s="62">
        <v>8118</v>
      </c>
      <c r="L9" s="62">
        <v>8755.3100000000013</v>
      </c>
      <c r="M9" s="62">
        <v>8880</v>
      </c>
    </row>
    <row r="10" spans="1:14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14" s="99" customFormat="1" ht="15.75" x14ac:dyDescent="0.2">
      <c r="A11" s="97" t="s">
        <v>100</v>
      </c>
      <c r="B11" s="65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4" s="99" customFormat="1" ht="15.75" x14ac:dyDescent="0.2">
      <c r="A12" s="100"/>
      <c r="B12" s="65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</row>
    <row r="13" spans="1:14" s="99" customFormat="1" ht="15.75" x14ac:dyDescent="0.2">
      <c r="A13" s="102" t="s">
        <v>101</v>
      </c>
      <c r="B13" s="65"/>
      <c r="C13" s="103">
        <v>54</v>
      </c>
      <c r="D13" s="103">
        <v>132</v>
      </c>
      <c r="E13" s="103">
        <v>215</v>
      </c>
      <c r="F13" s="103">
        <v>300</v>
      </c>
      <c r="G13" s="103">
        <v>392</v>
      </c>
      <c r="H13" s="103">
        <v>493</v>
      </c>
      <c r="I13" s="103">
        <v>647</v>
      </c>
      <c r="J13" s="103">
        <f>827+0.4</f>
        <v>827.4</v>
      </c>
      <c r="K13" s="103">
        <v>1015</v>
      </c>
      <c r="L13" s="103">
        <v>1206</v>
      </c>
      <c r="M13" s="103">
        <v>735</v>
      </c>
    </row>
    <row r="14" spans="1:14" s="99" customFormat="1" ht="42.75" x14ac:dyDescent="0.2">
      <c r="A14" s="102" t="s">
        <v>102</v>
      </c>
      <c r="B14" s="65"/>
      <c r="C14" s="103">
        <v>0.27500000000000002</v>
      </c>
      <c r="D14" s="103">
        <v>75</v>
      </c>
      <c r="E14" s="103">
        <v>95</v>
      </c>
      <c r="F14" s="103">
        <v>0</v>
      </c>
      <c r="G14" s="103">
        <v>-9</v>
      </c>
      <c r="H14" s="103">
        <v>0</v>
      </c>
      <c r="I14" s="103">
        <v>-4.9000000000000004</v>
      </c>
      <c r="J14" s="103">
        <v>0.4</v>
      </c>
      <c r="K14" s="103">
        <v>0.4</v>
      </c>
      <c r="L14" s="103">
        <v>0.4</v>
      </c>
      <c r="M14" s="103">
        <v>1</v>
      </c>
    </row>
    <row r="15" spans="1:14" s="99" customFormat="1" ht="15.75" x14ac:dyDescent="0.2">
      <c r="A15" s="102" t="s">
        <v>103</v>
      </c>
      <c r="B15" s="65"/>
      <c r="C15" s="103">
        <v>0</v>
      </c>
      <c r="D15" s="103">
        <v>0</v>
      </c>
      <c r="E15" s="103">
        <v>0</v>
      </c>
      <c r="F15" s="103">
        <v>1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</row>
    <row r="16" spans="1:14" ht="15" customHeight="1" x14ac:dyDescent="0.2">
      <c r="A16" s="102" t="s">
        <v>104</v>
      </c>
      <c r="B16" s="65"/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</row>
    <row r="17" spans="1:13" s="106" customFormat="1" ht="15" customHeight="1" x14ac:dyDescent="0.2">
      <c r="A17" s="104"/>
      <c r="B17" s="63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</row>
    <row r="18" spans="1:13" s="99" customFormat="1" ht="15.6" customHeight="1" thickBot="1" x14ac:dyDescent="0.25">
      <c r="A18" s="107" t="s">
        <v>105</v>
      </c>
      <c r="B18" s="108"/>
      <c r="C18" s="109">
        <f t="shared" ref="C18:D18" si="0">SUM(C9:C16)</f>
        <v>19431.285</v>
      </c>
      <c r="D18" s="109">
        <f t="shared" si="0"/>
        <v>18418.729999999996</v>
      </c>
      <c r="E18" s="109">
        <f t="shared" ref="E18:M18" si="1">SUM(E9:E16)</f>
        <v>16775</v>
      </c>
      <c r="F18" s="109">
        <f t="shared" si="1"/>
        <v>14771</v>
      </c>
      <c r="G18" s="109">
        <f t="shared" si="1"/>
        <v>12120</v>
      </c>
      <c r="H18" s="109">
        <f t="shared" si="1"/>
        <v>9341</v>
      </c>
      <c r="I18" s="109">
        <f t="shared" si="1"/>
        <v>6153.4400000000014</v>
      </c>
      <c r="J18" s="109">
        <f t="shared" si="1"/>
        <v>7827.7999999999993</v>
      </c>
      <c r="K18" s="109">
        <f t="shared" si="1"/>
        <v>9133.4</v>
      </c>
      <c r="L18" s="109">
        <f t="shared" si="1"/>
        <v>9961.7100000000009</v>
      </c>
      <c r="M18" s="109">
        <f t="shared" si="1"/>
        <v>9616</v>
      </c>
    </row>
    <row r="19" spans="1:13" ht="14.45" customHeight="1" x14ac:dyDescent="0.2"/>
  </sheetData>
  <mergeCells count="4">
    <mergeCell ref="A1:J1"/>
    <mergeCell ref="A2:J2"/>
    <mergeCell ref="A3:M3"/>
    <mergeCell ref="A4:M4"/>
  </mergeCells>
  <printOptions horizontalCentered="1"/>
  <pageMargins left="0.70866141732283472" right="0.70866141732283472" top="0.98425196850393704" bottom="0.59055118110236227" header="0.51181102362204722" footer="0.31496062992125984"/>
  <pageSetup paperSize="9" scale="68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7DE708-5268-4538-8564-6A4E003D98E4}"/>
</file>

<file path=customXml/itemProps2.xml><?xml version="1.0" encoding="utf-8"?>
<ds:datastoreItem xmlns:ds="http://schemas.openxmlformats.org/officeDocument/2006/customXml" ds:itemID="{FB7E9003-78E6-4E68-A234-290C143D7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Balanço</vt:lpstr>
      <vt:lpstr>DRE</vt:lpstr>
      <vt:lpstr>HC- PERDIZES - DFC</vt:lpstr>
      <vt:lpstr>CONCILIAÇÃO</vt:lpstr>
      <vt:lpstr>CONCILIAÇÃO!Area_de_impressao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cp:lastPrinted>2023-12-22T12:41:52Z</cp:lastPrinted>
  <dcterms:created xsi:type="dcterms:W3CDTF">2023-12-22T12:40:53Z</dcterms:created>
  <dcterms:modified xsi:type="dcterms:W3CDTF">2023-12-22T12:42:30Z</dcterms:modified>
</cp:coreProperties>
</file>