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Prestações de Contas Mensais\2023\"/>
    </mc:Choice>
  </mc:AlternateContent>
  <xr:revisionPtr revIDLastSave="0" documentId="13_ncr:1_{0B6CFC75-55D6-486A-8FA9-EE51CF95FFFA}" xr6:coauthVersionLast="47" xr6:coauthVersionMax="47" xr10:uidLastSave="{00000000-0000-0000-0000-000000000000}"/>
  <bookViews>
    <workbookView xWindow="-120" yWindow="-120" windowWidth="29040" windowHeight="15840" xr2:uid="{0F82EB0C-F0C2-40C5-A35E-ECA3B9DE16B4}"/>
  </bookViews>
  <sheets>
    <sheet name="Contábil 2023" sheetId="1" r:id="rId1"/>
    <sheet name="DFC - 2023" sheetId="2" r:id="rId2"/>
  </sheets>
  <definedNames>
    <definedName name="_xlnm._FilterDatabase" localSheetId="0" hidden="1">'Contábil 2023'!$A$6:$N$73</definedName>
    <definedName name="_xlnm.Print_Area" localSheetId="0">'Contábil 2023'!$A$1:$N$65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5" i="2" l="1"/>
  <c r="B81" i="2"/>
  <c r="B78" i="2"/>
  <c r="M70" i="2"/>
  <c r="L70" i="2"/>
  <c r="K70" i="2"/>
  <c r="J70" i="2"/>
  <c r="I70" i="2"/>
  <c r="H70" i="2"/>
  <c r="G70" i="2"/>
  <c r="F70" i="2"/>
  <c r="E70" i="2"/>
  <c r="D70" i="2"/>
  <c r="C70" i="2"/>
  <c r="B70" i="2"/>
  <c r="M65" i="2"/>
  <c r="L65" i="2"/>
  <c r="K65" i="2"/>
  <c r="J65" i="2"/>
  <c r="I65" i="2"/>
  <c r="H65" i="2"/>
  <c r="G65" i="2"/>
  <c r="F65" i="2"/>
  <c r="E65" i="2"/>
  <c r="D65" i="2"/>
  <c r="C65" i="2"/>
  <c r="B65" i="2"/>
  <c r="M52" i="2"/>
  <c r="N52" i="2" s="1"/>
  <c r="N51" i="2"/>
  <c r="N50" i="2"/>
  <c r="N49" i="2"/>
  <c r="N48" i="2"/>
  <c r="N47" i="2"/>
  <c r="N46" i="2"/>
  <c r="N45" i="2"/>
  <c r="N44" i="2"/>
  <c r="N43" i="2"/>
  <c r="M42" i="2"/>
  <c r="L42" i="2"/>
  <c r="K42" i="2"/>
  <c r="J42" i="2"/>
  <c r="I42" i="2"/>
  <c r="H42" i="2"/>
  <c r="H53" i="2" s="1"/>
  <c r="G42" i="2"/>
  <c r="F42" i="2"/>
  <c r="E42" i="2"/>
  <c r="D42" i="2"/>
  <c r="C42" i="2"/>
  <c r="B42" i="2"/>
  <c r="N42" i="2" s="1"/>
  <c r="N41" i="2"/>
  <c r="N40" i="2"/>
  <c r="N39" i="2"/>
  <c r="M38" i="2"/>
  <c r="L38" i="2"/>
  <c r="K38" i="2"/>
  <c r="J38" i="2"/>
  <c r="I38" i="2"/>
  <c r="H38" i="2"/>
  <c r="G38" i="2"/>
  <c r="F38" i="2"/>
  <c r="E38" i="2"/>
  <c r="D38" i="2"/>
  <c r="C38" i="2"/>
  <c r="B38" i="2"/>
  <c r="N38" i="2" s="1"/>
  <c r="N37" i="2"/>
  <c r="N36" i="2"/>
  <c r="N35" i="2"/>
  <c r="N34" i="2"/>
  <c r="M33" i="2"/>
  <c r="L33" i="2"/>
  <c r="K33" i="2"/>
  <c r="J33" i="2"/>
  <c r="I33" i="2"/>
  <c r="H33" i="2"/>
  <c r="G33" i="2"/>
  <c r="F33" i="2"/>
  <c r="E33" i="2"/>
  <c r="D33" i="2"/>
  <c r="C33" i="2"/>
  <c r="B33" i="2"/>
  <c r="N33" i="2" s="1"/>
  <c r="N31" i="2"/>
  <c r="N30" i="2"/>
  <c r="N29" i="2"/>
  <c r="N28" i="2"/>
  <c r="N27" i="2"/>
  <c r="N26" i="2"/>
  <c r="N25" i="2"/>
  <c r="N24" i="2"/>
  <c r="M23" i="2"/>
  <c r="M53" i="2" s="1"/>
  <c r="L23" i="2"/>
  <c r="L53" i="2" s="1"/>
  <c r="K23" i="2"/>
  <c r="K53" i="2" s="1"/>
  <c r="J23" i="2"/>
  <c r="J53" i="2" s="1"/>
  <c r="I23" i="2"/>
  <c r="I53" i="2" s="1"/>
  <c r="H23" i="2"/>
  <c r="G23" i="2"/>
  <c r="G53" i="2" s="1"/>
  <c r="G55" i="2" s="1"/>
  <c r="F23" i="2"/>
  <c r="F53" i="2" s="1"/>
  <c r="E23" i="2"/>
  <c r="E53" i="2" s="1"/>
  <c r="D23" i="2"/>
  <c r="D53" i="2" s="1"/>
  <c r="C23" i="2"/>
  <c r="C53" i="2" s="1"/>
  <c r="B23" i="2"/>
  <c r="N23" i="2" s="1"/>
  <c r="N53" i="2" s="1"/>
  <c r="M20" i="2"/>
  <c r="M55" i="2" s="1"/>
  <c r="L20" i="2"/>
  <c r="L55" i="2" s="1"/>
  <c r="K20" i="2"/>
  <c r="K55" i="2" s="1"/>
  <c r="J20" i="2"/>
  <c r="J55" i="2" s="1"/>
  <c r="I20" i="2"/>
  <c r="I55" i="2" s="1"/>
  <c r="G20" i="2"/>
  <c r="E20" i="2"/>
  <c r="D20" i="2"/>
  <c r="C20" i="2"/>
  <c r="H19" i="2"/>
  <c r="H20" i="2" s="1"/>
  <c r="H55" i="2" s="1"/>
  <c r="F19" i="2"/>
  <c r="F20" i="2" s="1"/>
  <c r="F55" i="2" s="1"/>
  <c r="B19" i="2"/>
  <c r="B20" i="2" s="1"/>
  <c r="N18" i="2"/>
  <c r="N17" i="2"/>
  <c r="N16" i="2"/>
  <c r="N15" i="2"/>
  <c r="N14" i="2"/>
  <c r="N11" i="2"/>
  <c r="B55" i="2" l="1"/>
  <c r="D55" i="2"/>
  <c r="E55" i="2"/>
  <c r="C55" i="2"/>
  <c r="B53" i="2"/>
  <c r="B57" i="2" s="1"/>
  <c r="C11" i="2" s="1"/>
  <c r="C57" i="2" s="1"/>
  <c r="D11" i="2" s="1"/>
  <c r="D57" i="2" s="1"/>
  <c r="E11" i="2" s="1"/>
  <c r="E57" i="2" s="1"/>
  <c r="F11" i="2" s="1"/>
  <c r="F57" i="2" s="1"/>
  <c r="G11" i="2" s="1"/>
  <c r="G57" i="2" s="1"/>
  <c r="H11" i="2" s="1"/>
  <c r="H57" i="2" s="1"/>
  <c r="I11" i="2" s="1"/>
  <c r="I57" i="2" s="1"/>
  <c r="J11" i="2" s="1"/>
  <c r="J57" i="2" s="1"/>
  <c r="K11" i="2" s="1"/>
  <c r="K57" i="2" s="1"/>
  <c r="L11" i="2" s="1"/>
  <c r="L57" i="2" s="1"/>
  <c r="M11" i="2" s="1"/>
  <c r="M57" i="2" s="1"/>
  <c r="N19" i="2"/>
  <c r="N20" i="2" s="1"/>
  <c r="N55" i="2" l="1"/>
  <c r="N57" i="2"/>
  <c r="N77" i="1"/>
  <c r="N76" i="1"/>
  <c r="N73" i="1"/>
  <c r="N72" i="1"/>
  <c r="N71" i="1"/>
  <c r="M62" i="1"/>
  <c r="L62" i="1"/>
  <c r="K62" i="1"/>
  <c r="J62" i="1"/>
  <c r="I62" i="1"/>
  <c r="H62" i="1"/>
  <c r="G62" i="1"/>
  <c r="F62" i="1"/>
  <c r="E62" i="1"/>
  <c r="D62" i="1"/>
  <c r="C62" i="1"/>
  <c r="B62" i="1"/>
  <c r="N61" i="1"/>
  <c r="N60" i="1"/>
  <c r="N59" i="1"/>
  <c r="N58" i="1"/>
  <c r="N62" i="1" s="1"/>
  <c r="N55" i="1"/>
  <c r="N54" i="1"/>
  <c r="N53" i="1"/>
  <c r="N52" i="1"/>
  <c r="N51" i="1"/>
  <c r="N50" i="1"/>
  <c r="N49" i="1"/>
  <c r="N48" i="1"/>
  <c r="N47" i="1"/>
  <c r="N46" i="1"/>
  <c r="N45" i="1"/>
  <c r="N43" i="1" s="1"/>
  <c r="N44" i="1"/>
  <c r="M43" i="1"/>
  <c r="L43" i="1"/>
  <c r="K43" i="1"/>
  <c r="J43" i="1"/>
  <c r="I43" i="1"/>
  <c r="H43" i="1"/>
  <c r="G43" i="1"/>
  <c r="F43" i="1"/>
  <c r="E43" i="1"/>
  <c r="D43" i="1"/>
  <c r="C43" i="1"/>
  <c r="B43" i="1"/>
  <c r="N42" i="1"/>
  <c r="N41" i="1"/>
  <c r="N40" i="1"/>
  <c r="N39" i="1"/>
  <c r="N38" i="1" s="1"/>
  <c r="M39" i="1"/>
  <c r="L39" i="1"/>
  <c r="L38" i="1" s="1"/>
  <c r="K39" i="1"/>
  <c r="J39" i="1"/>
  <c r="J38" i="1" s="1"/>
  <c r="I39" i="1"/>
  <c r="H39" i="1"/>
  <c r="H38" i="1" s="1"/>
  <c r="G39" i="1"/>
  <c r="F39" i="1"/>
  <c r="F38" i="1" s="1"/>
  <c r="E39" i="1"/>
  <c r="D39" i="1"/>
  <c r="C39" i="1"/>
  <c r="B39" i="1"/>
  <c r="B38" i="1" s="1"/>
  <c r="M38" i="1"/>
  <c r="K38" i="1"/>
  <c r="I38" i="1"/>
  <c r="G38" i="1"/>
  <c r="G56" i="1" s="1"/>
  <c r="G63" i="1" s="1"/>
  <c r="E38" i="1"/>
  <c r="D38" i="1"/>
  <c r="C38" i="1"/>
  <c r="N37" i="1"/>
  <c r="N35" i="1" s="1"/>
  <c r="N36" i="1"/>
  <c r="M35" i="1"/>
  <c r="L35" i="1"/>
  <c r="K35" i="1"/>
  <c r="J35" i="1"/>
  <c r="J28" i="1" s="1"/>
  <c r="J56" i="1" s="1"/>
  <c r="J63" i="1" s="1"/>
  <c r="I35" i="1"/>
  <c r="H35" i="1"/>
  <c r="G35" i="1"/>
  <c r="F35" i="1"/>
  <c r="F28" i="1" s="1"/>
  <c r="F56" i="1" s="1"/>
  <c r="F63" i="1" s="1"/>
  <c r="E35" i="1"/>
  <c r="D35" i="1"/>
  <c r="D28" i="1" s="1"/>
  <c r="D56" i="1" s="1"/>
  <c r="D63" i="1" s="1"/>
  <c r="C35" i="1"/>
  <c r="B35" i="1"/>
  <c r="B28" i="1" s="1"/>
  <c r="B56" i="1" s="1"/>
  <c r="B63" i="1" s="1"/>
  <c r="N34" i="1"/>
  <c r="N33" i="1"/>
  <c r="N32" i="1"/>
  <c r="N31" i="1"/>
  <c r="N30" i="1"/>
  <c r="N29" i="1"/>
  <c r="M28" i="1"/>
  <c r="M56" i="1" s="1"/>
  <c r="M63" i="1" s="1"/>
  <c r="L28" i="1"/>
  <c r="L56" i="1" s="1"/>
  <c r="L63" i="1" s="1"/>
  <c r="K28" i="1"/>
  <c r="K56" i="1" s="1"/>
  <c r="K63" i="1" s="1"/>
  <c r="I28" i="1"/>
  <c r="I56" i="1" s="1"/>
  <c r="I63" i="1" s="1"/>
  <c r="H28" i="1"/>
  <c r="H56" i="1" s="1"/>
  <c r="H63" i="1" s="1"/>
  <c r="G28" i="1"/>
  <c r="E28" i="1"/>
  <c r="E56" i="1" s="1"/>
  <c r="E63" i="1" s="1"/>
  <c r="C28" i="1"/>
  <c r="C56" i="1" s="1"/>
  <c r="C63" i="1" s="1"/>
  <c r="M25" i="1"/>
  <c r="G25" i="1"/>
  <c r="N24" i="1"/>
  <c r="N23" i="1"/>
  <c r="N22" i="1"/>
  <c r="N21" i="1" s="1"/>
  <c r="L21" i="1"/>
  <c r="K21" i="1"/>
  <c r="J21" i="1"/>
  <c r="I21" i="1"/>
  <c r="H21" i="1"/>
  <c r="G21" i="1"/>
  <c r="F21" i="1"/>
  <c r="E21" i="1"/>
  <c r="D21" i="1"/>
  <c r="C21" i="1"/>
  <c r="B21" i="1"/>
  <c r="N20" i="1"/>
  <c r="N19" i="1"/>
  <c r="N18" i="1"/>
  <c r="N17" i="1"/>
  <c r="N16" i="1" s="1"/>
  <c r="N25" i="1" s="1"/>
  <c r="M16" i="1"/>
  <c r="L16" i="1"/>
  <c r="L25" i="1" s="1"/>
  <c r="K16" i="1"/>
  <c r="K25" i="1" s="1"/>
  <c r="J16" i="1"/>
  <c r="J25" i="1" s="1"/>
  <c r="J26" i="1" s="1"/>
  <c r="I16" i="1"/>
  <c r="I25" i="1" s="1"/>
  <c r="H16" i="1"/>
  <c r="H25" i="1" s="1"/>
  <c r="G16" i="1"/>
  <c r="F16" i="1"/>
  <c r="F25" i="1" s="1"/>
  <c r="F26" i="1" s="1"/>
  <c r="E16" i="1"/>
  <c r="E25" i="1" s="1"/>
  <c r="D16" i="1"/>
  <c r="D25" i="1" s="1"/>
  <c r="C16" i="1"/>
  <c r="C25" i="1" s="1"/>
  <c r="B16" i="1"/>
  <c r="B25" i="1" s="1"/>
  <c r="N15" i="1"/>
  <c r="M14" i="1"/>
  <c r="L14" i="1"/>
  <c r="K14" i="1"/>
  <c r="J14" i="1"/>
  <c r="I14" i="1"/>
  <c r="H14" i="1"/>
  <c r="G14" i="1"/>
  <c r="F14" i="1"/>
  <c r="E14" i="1"/>
  <c r="D14" i="1"/>
  <c r="C14" i="1"/>
  <c r="B14" i="1"/>
  <c r="N13" i="1"/>
  <c r="N14" i="1" s="1"/>
  <c r="N12" i="1"/>
  <c r="N11" i="1"/>
  <c r="N26" i="1" s="1"/>
  <c r="M11" i="1"/>
  <c r="M26" i="1" s="1"/>
  <c r="M64" i="1" s="1"/>
  <c r="L11" i="1"/>
  <c r="L26" i="1" s="1"/>
  <c r="L64" i="1" s="1"/>
  <c r="K11" i="1"/>
  <c r="J11" i="1"/>
  <c r="I11" i="1"/>
  <c r="I26" i="1" s="1"/>
  <c r="I64" i="1" s="1"/>
  <c r="H11" i="1"/>
  <c r="G11" i="1"/>
  <c r="G26" i="1" s="1"/>
  <c r="G64" i="1" s="1"/>
  <c r="F11" i="1"/>
  <c r="E11" i="1"/>
  <c r="E26" i="1" s="1"/>
  <c r="E64" i="1" s="1"/>
  <c r="D11" i="1"/>
  <c r="C11" i="1"/>
  <c r="C26" i="1" s="1"/>
  <c r="C64" i="1" s="1"/>
  <c r="B11" i="1"/>
  <c r="B26" i="1" s="1"/>
  <c r="B64" i="1" s="1"/>
  <c r="N10" i="1"/>
  <c r="N9" i="1"/>
  <c r="N8" i="1"/>
  <c r="J64" i="1" l="1"/>
  <c r="D26" i="1"/>
  <c r="D64" i="1" s="1"/>
  <c r="H26" i="1"/>
  <c r="H64" i="1" s="1"/>
  <c r="F64" i="1"/>
  <c r="N28" i="1"/>
  <c r="N56" i="1" s="1"/>
  <c r="N63" i="1" s="1"/>
  <c r="N64" i="1" s="1"/>
  <c r="K26" i="1"/>
  <c r="K64" i="1" s="1"/>
</calcChain>
</file>

<file path=xl/sharedStrings.xml><?xml version="1.0" encoding="utf-8"?>
<sst xmlns="http://schemas.openxmlformats.org/spreadsheetml/2006/main" count="210" uniqueCount="150">
  <si>
    <t xml:space="preserve">Relatório - Gestão em Saúde </t>
  </si>
  <si>
    <t>Relatório - Demonstrativo Contábil Operacional</t>
  </si>
  <si>
    <t>Unidade: INSTITUTO DE REABILITAÇÃO LUCY MONTORO</t>
  </si>
  <si>
    <t>613 - Receitas e Despesas Operacionais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</si>
  <si>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</si>
  <si>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</si>
  <si>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</si>
  <si>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</si>
  <si>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</si>
  <si>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</si>
  <si>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</si>
  <si>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</si>
  <si>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</si>
  <si>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</si>
  <si>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</si>
  <si>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</si>
  <si>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</si>
  <si>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Receitas Operacionais</t>
  </si>
  <si>
    <t>Repasse Contrato de Gestão/Convênio/Termo Aditamento do Exercício</t>
  </si>
  <si>
    <t>Repasse Termo Aditamento - Custeio</t>
  </si>
  <si>
    <t>Repasse Termo Aditamento - Investimento</t>
  </si>
  <si>
    <t>Total - Repasses (1)</t>
  </si>
  <si>
    <t>SUS / AIH</t>
  </si>
  <si>
    <t>SUS / Ambulatório</t>
  </si>
  <si>
    <t>Total - Faturamento (2)</t>
  </si>
  <si>
    <t>Receitas Financeiras</t>
  </si>
  <si>
    <t>Receitas Acessórias</t>
  </si>
  <si>
    <t>Reciclagem</t>
  </si>
  <si>
    <t>Contrapartida de Ensino (Estágios / Residência Médica)</t>
  </si>
  <si>
    <t>Outras Receitas Acessórias</t>
  </si>
  <si>
    <t>Doações - Recursos Financeiros</t>
  </si>
  <si>
    <t>Demais Receitas</t>
  </si>
  <si>
    <t>Fonte suplementar</t>
  </si>
  <si>
    <t>Estornos / Reembolso de Despesas</t>
  </si>
  <si>
    <t>Outras Receitas</t>
  </si>
  <si>
    <t>Total - Financeiras, Acessórias, Doações e Demais (3)</t>
  </si>
  <si>
    <t>Total das Receitas (1) + (2) + (3)</t>
  </si>
  <si>
    <t>Despesas Operacionais</t>
  </si>
  <si>
    <t>Pessoal</t>
  </si>
  <si>
    <t>Ordenados</t>
  </si>
  <si>
    <t>Benefícios</t>
  </si>
  <si>
    <t>Horas Extras</t>
  </si>
  <si>
    <t>Encargos Sociais</t>
  </si>
  <si>
    <t>Rescisões com Encargos</t>
  </si>
  <si>
    <t>Outras Despesas com Pessoal</t>
  </si>
  <si>
    <t>Provissões com Pessoal</t>
  </si>
  <si>
    <t>13º com Encargos</t>
  </si>
  <si>
    <t>Férias com Encargos</t>
  </si>
  <si>
    <t>Serviços Terceirizados</t>
  </si>
  <si>
    <t>Assistenciais</t>
  </si>
  <si>
    <t>Pessoa Jurídica</t>
  </si>
  <si>
    <t>Pessoa Física</t>
  </si>
  <si>
    <t>Administrativos</t>
  </si>
  <si>
    <t>Materiais</t>
  </si>
  <si>
    <t>Materiais e medicamentos</t>
  </si>
  <si>
    <t>Órteses, Próteses e Meios de Locomoção</t>
  </si>
  <si>
    <t>Materiais de consumo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</si>
  <si>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</si>
  <si>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</si>
  <si>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</si>
  <si>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</si>
  <si>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</si>
  <si>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</si>
  <si>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</si>
  <si>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Ressarcimento por rateio</t>
  </si>
  <si>
    <t>Outras Despesas</t>
  </si>
  <si>
    <t>Total das Despesas Operacionais (4)</t>
  </si>
  <si>
    <t>Investimento</t>
  </si>
  <si>
    <t>Equipamentos</t>
  </si>
  <si>
    <t>Mobiliário</t>
  </si>
  <si>
    <t>Obras e Instalações</t>
  </si>
  <si>
    <t>Intangível (Direito e uso)</t>
  </si>
  <si>
    <t>Total Investimento (5)</t>
  </si>
  <si>
    <t>TOTAL GERAL (4 + 5)</t>
  </si>
  <si>
    <t>RESULTADO (Total das Receitas - Total Geral)</t>
  </si>
  <si>
    <t> 57 - Observações </t>
  </si>
  <si>
    <t>Descrição</t>
  </si>
  <si>
    <t>614 - Estoque de Ações Judiciais (Acumulativo)</t>
  </si>
  <si>
    <t>Trabalhista</t>
  </si>
  <si>
    <t>615 - Doações Não financeiras </t>
  </si>
  <si>
    <t>Insumos</t>
  </si>
  <si>
    <t>665 - Contrapartidas de Ensino (Estágios / Residência Médica) - Retribuição não-financeira </t>
  </si>
  <si>
    <t>Valores calculados em contrapartidas não financeiras</t>
  </si>
  <si>
    <t>666 - Descrição das Contrapartidas de Ensino não-financeiras realizadas no período (Tabela 665) </t>
  </si>
  <si>
    <t>Mês</t>
  </si>
  <si>
    <t>Linha Outras Despesas: Incluída despesa de R$ 40.707,42, referente depreciação  e R$ 0,00, referente amortização.</t>
  </si>
  <si>
    <t>Linha Outras Despesas: Incluída despesa de R$ 40.712,00, referente depreciação  e R$ 0,00, referente amortização.</t>
  </si>
  <si>
    <t>Linha Outras Despesas: Incluída despesa de R$ 40.714,73, referente depreciação  e R$ 0,00, referente amortização.</t>
  </si>
  <si>
    <t>Linha Outras Despesas: Incluída despesa de R$ 40.776,53, referente depreciação  e R$ 0,00, referente amortização.</t>
  </si>
  <si>
    <t>Linha Outras Despesas: Incluída despesa de R$ 39.379,26, referente depreciação  e R$ 0,00, referente amortização.</t>
  </si>
  <si>
    <t>Linha Outras Despesas: Incluída despesa de R$ 39.526,44 referente depreciação  e R$ 0,00, referente amortização.</t>
  </si>
  <si>
    <t>Linha Outras Despesas: Incluída despesa de R$ 40.024,49 referente depreciação  e R$ 0,00, referente amortização.</t>
  </si>
  <si>
    <t>Linha Outras Despesas: Incluída despesa de R$ 40.332,47 referente depreciação  e R$ 0,00, referente amortização.</t>
  </si>
  <si>
    <t>Linha Outras Despesas: Incluída despesa de R$ 40.608,95 referente depreciação  e R$ 0,00, referente amortização.</t>
  </si>
  <si>
    <t>Linha Outras Despesas: Incluída despesa de R$ 40.304,44 referente depreciação  e R$ 0,00, referente amortização.</t>
  </si>
  <si>
    <t>Linha Outras Despesas: Incluída despesa de R$ 40.204,13 referente depreciação  e R$ 0,00, referente amortização.</t>
  </si>
  <si>
    <t>Linha Outras Despesas: Incluída despesa de R$ 41.758,85 referente depreciação  e R$ 0,00, referente amortização.</t>
  </si>
  <si>
    <t>Nota</t>
  </si>
  <si>
    <t>** A FFM / IRLM oferece a seus funcionários opção de entrega da cesta básica na residência do colaborador. Para esse efeito, é descontado em folha de pagamento uma taxa destinada a amortizar os custos de frete, as quais são classificadas como recuperação de despesas.</t>
  </si>
  <si>
    <t>SECRETARIA DE ESTADO DA SAÚDE</t>
  </si>
  <si>
    <t xml:space="preserve">COORDENADORIA DE GESTÃO DE CONTRATOS DE SERVIÇOS DE SAÚDE </t>
  </si>
  <si>
    <t>GRUPO DE GESTÃO ECONÔMICO FINANCEIRA</t>
  </si>
  <si>
    <t xml:space="preserve">UNIDADE: </t>
  </si>
  <si>
    <t>INSTITUTO DE REABILITAÇÃO LUCY MONTORO 2023</t>
  </si>
  <si>
    <t>DEMONSTRATIVO DO FLUXO DE CAIXA - 2023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</si>
  <si>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</si>
  <si>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</si>
  <si>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</si>
  <si>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</si>
  <si>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</si>
  <si>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</si>
  <si>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</si>
  <si>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</si>
  <si>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</si>
  <si>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</si>
  <si>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</si>
  <si>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</si>
  <si>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</si>
  <si>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SALDO MÊS ANTERIOR</t>
  </si>
  <si>
    <t>RECEITAS</t>
  </si>
  <si>
    <t>Repasse Contrato de Gestão/Convênio/ Termos de Aditamento</t>
  </si>
  <si>
    <t>SUS</t>
  </si>
  <si>
    <t>Total Receitas</t>
  </si>
  <si>
    <t>DESPESAS</t>
  </si>
  <si>
    <t>Pessoal (CLT)</t>
  </si>
  <si>
    <t xml:space="preserve">13º </t>
  </si>
  <si>
    <t>Férias</t>
  </si>
  <si>
    <t>Materias</t>
  </si>
  <si>
    <t>Materiais e Medicamentos</t>
  </si>
  <si>
    <t>Órteses, Próteses e Materiais Especiais</t>
  </si>
  <si>
    <t>Materiais de Consumo</t>
  </si>
  <si>
    <t>Ações Judiciais</t>
  </si>
  <si>
    <t>Utilidade Pública</t>
  </si>
  <si>
    <t>Ressarcimento por Rateio</t>
  </si>
  <si>
    <t>Total Despesas</t>
  </si>
  <si>
    <t>Saldo do mês (Receitas-despesas)</t>
  </si>
  <si>
    <t>SALDO FINAL (SD Anterior +Receitas - Despesas)</t>
  </si>
  <si>
    <t>Saldo Bancário</t>
  </si>
  <si>
    <t>Conta Corrente</t>
  </si>
  <si>
    <t>Aplicações</t>
  </si>
  <si>
    <t>Espécie /  Caixa Pequeno</t>
  </si>
  <si>
    <t>Composição do Saldo</t>
  </si>
  <si>
    <t>Custeio</t>
  </si>
  <si>
    <t xml:space="preserve">Observação: </t>
  </si>
  <si>
    <t xml:space="preserve">Descrição: </t>
  </si>
  <si>
    <t>Devolução de Cestas Básicas</t>
  </si>
  <si>
    <t>Mensalidade Sindical</t>
  </si>
  <si>
    <t>Contribuição Assistencial</t>
  </si>
  <si>
    <t>Devolução de Aporte Financeiro em Novembro/23</t>
  </si>
  <si>
    <t>Devolução de saldo residual - Recursos Federais (CG 72.115) PRONAS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</si>
</sst>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\-#,##0.00\ "/>
    <numFmt numFmtId="165" formatCode="_(* #,##0.00_);_(* \(#,##0.00\);_(* &quot;-&quot;??_);_(@_)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rgb="FF000000"/>
      <name val="Verdana"/>
      <family val="2"/>
    </font>
    <font>
      <b/>
      <sz val="10"/>
      <color rgb="FF696969"/>
      <name val="Verdana"/>
      <family val="2"/>
    </font>
    <font>
      <sz val="10"/>
      <name val="Aptos Narrow"/>
      <family val="2"/>
      <scheme val="minor"/>
    </font>
    <font>
      <sz val="9"/>
      <color rgb="FF000000"/>
      <name val="Times New Roman"/>
      <family val="1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9"/>
      <name val="Arial"/>
      <family val="2"/>
    </font>
    <font>
      <b/>
      <sz val="11"/>
      <color indexed="56"/>
      <name val="Arial"/>
      <family val="2"/>
    </font>
    <font>
      <b/>
      <sz val="14"/>
      <color indexed="9"/>
      <name val="Arial"/>
      <family val="2"/>
    </font>
    <font>
      <sz val="10"/>
      <color indexed="62"/>
      <name val="Arial"/>
      <family val="2"/>
    </font>
    <font>
      <b/>
      <sz val="16"/>
      <color indexed="62"/>
      <name val="Arial"/>
      <family val="2"/>
    </font>
    <font>
      <b/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12"/>
      <color indexed="62"/>
      <name val="Arial"/>
      <family val="2"/>
    </font>
    <font>
      <sz val="11"/>
      <color indexed="62"/>
      <name val="Arial"/>
      <family val="2"/>
    </font>
    <font>
      <sz val="8"/>
      <color theme="1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sz val="9"/>
      <color indexed="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2"/>
        <bgColor indexed="64"/>
      </patternFill>
    </fill>
  </fills>
  <borders count="2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 style="dotted">
        <color indexed="62"/>
      </left>
      <right/>
      <top style="dotted">
        <color indexed="62"/>
      </top>
      <bottom style="dotted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dotted">
        <color indexed="9"/>
      </top>
      <bottom style="hair">
        <color indexed="62"/>
      </bottom>
      <diagonal/>
    </border>
    <border>
      <left style="hair">
        <color indexed="62"/>
      </left>
      <right style="hair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/>
      <bottom style="hair">
        <color indexed="62"/>
      </bottom>
      <diagonal/>
    </border>
    <border>
      <left style="dotted">
        <color indexed="62"/>
      </left>
      <right style="dotted">
        <color indexed="62"/>
      </right>
      <top style="hair">
        <color indexed="62"/>
      </top>
      <bottom style="dotted">
        <color indexed="62"/>
      </bottom>
      <diagonal/>
    </border>
    <border>
      <left/>
      <right/>
      <top style="hair">
        <color indexed="62"/>
      </top>
      <bottom/>
      <diagonal/>
    </border>
    <border>
      <left/>
      <right/>
      <top/>
      <bottom style="hair">
        <color indexed="62"/>
      </bottom>
      <diagonal/>
    </border>
    <border>
      <left style="hair">
        <color indexed="62"/>
      </left>
      <right style="dotted">
        <color indexed="62"/>
      </right>
      <top style="dotted">
        <color indexed="62"/>
      </top>
      <bottom style="dotted">
        <color indexed="62"/>
      </bottom>
      <diagonal/>
    </border>
    <border>
      <left style="dotted">
        <color indexed="62"/>
      </left>
      <right style="hair">
        <color indexed="62"/>
      </right>
      <top style="hair">
        <color indexed="62"/>
      </top>
      <bottom style="dotted">
        <color indexed="62"/>
      </bottom>
      <diagonal/>
    </border>
    <border>
      <left style="hair">
        <color indexed="62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3" fontId="3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43" fontId="2" fillId="0" borderId="3" xfId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3" fontId="2" fillId="0" borderId="3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4" fontId="2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43" fontId="2" fillId="0" borderId="3" xfId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vertical="center"/>
    </xf>
    <xf numFmtId="43" fontId="2" fillId="0" borderId="3" xfId="1" applyFont="1" applyFill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4" fontId="3" fillId="0" borderId="0" xfId="0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43" fontId="3" fillId="0" borderId="5" xfId="0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horizontal="right" vertical="center" wrapText="1"/>
    </xf>
    <xf numFmtId="43" fontId="6" fillId="0" borderId="3" xfId="0" applyNumberFormat="1" applyFont="1" applyBorder="1" applyAlignment="1">
      <alignment horizontal="right" vertical="center" wrapText="1"/>
    </xf>
    <xf numFmtId="43" fontId="3" fillId="0" borderId="4" xfId="0" applyNumberFormat="1" applyFont="1" applyBorder="1" applyAlignment="1">
      <alignment horizontal="right" vertical="center" wrapText="1"/>
    </xf>
    <xf numFmtId="43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Continuous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Continuous" vertical="center"/>
      <protection locked="0"/>
    </xf>
    <xf numFmtId="0" fontId="11" fillId="0" borderId="0" xfId="0" applyFont="1" applyAlignment="1" applyProtection="1">
      <alignment horizontal="centerContinuous" vertical="center"/>
      <protection locked="0"/>
    </xf>
    <xf numFmtId="165" fontId="12" fillId="0" borderId="0" xfId="0" applyNumberFormat="1" applyFont="1"/>
    <xf numFmtId="0" fontId="8" fillId="0" borderId="0" xfId="0" applyFont="1" applyAlignment="1" applyProtection="1">
      <alignment horizontal="left" vertical="center"/>
      <protection locked="0"/>
    </xf>
    <xf numFmtId="0" fontId="13" fillId="3" borderId="9" xfId="0" applyFont="1" applyFill="1" applyBorder="1" applyAlignment="1">
      <alignment horizontal="center" vertical="center"/>
    </xf>
    <xf numFmtId="0" fontId="14" fillId="0" borderId="1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5" fillId="3" borderId="0" xfId="0" applyFont="1" applyFill="1" applyAlignment="1">
      <alignment horizontal="center" vertical="center"/>
    </xf>
    <xf numFmtId="0" fontId="16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3" fillId="3" borderId="13" xfId="0" applyFont="1" applyFill="1" applyBorder="1" applyAlignment="1">
      <alignment vertical="center"/>
    </xf>
    <xf numFmtId="39" fontId="19" fillId="3" borderId="14" xfId="0" applyNumberFormat="1" applyFont="1" applyFill="1" applyBorder="1" applyAlignment="1">
      <alignment horizontal="center" vertical="center"/>
    </xf>
    <xf numFmtId="39" fontId="21" fillId="0" borderId="15" xfId="1" applyNumberFormat="1" applyFont="1" applyBorder="1" applyAlignment="1">
      <alignment vertical="center"/>
    </xf>
    <xf numFmtId="0" fontId="22" fillId="0" borderId="0" xfId="0" applyFont="1" applyAlignment="1" applyProtection="1">
      <alignment vertical="center"/>
      <protection locked="0"/>
    </xf>
    <xf numFmtId="0" fontId="8" fillId="0" borderId="16" xfId="0" applyFont="1" applyBorder="1" applyAlignment="1" applyProtection="1">
      <alignment vertical="center"/>
      <protection locked="0"/>
    </xf>
    <xf numFmtId="39" fontId="23" fillId="0" borderId="0" xfId="1" applyNumberFormat="1" applyFont="1" applyAlignment="1" applyProtection="1">
      <alignment vertical="center"/>
      <protection locked="0"/>
    </xf>
    <xf numFmtId="0" fontId="13" fillId="3" borderId="0" xfId="0" applyFont="1" applyFill="1" applyAlignment="1">
      <alignment vertical="center"/>
    </xf>
    <xf numFmtId="39" fontId="23" fillId="0" borderId="17" xfId="1" applyNumberFormat="1" applyFont="1" applyBorder="1" applyAlignment="1" applyProtection="1">
      <alignment vertical="center"/>
      <protection locked="0"/>
    </xf>
    <xf numFmtId="0" fontId="24" fillId="0" borderId="18" xfId="0" applyFont="1" applyBorder="1" applyAlignment="1">
      <alignment vertical="center"/>
    </xf>
    <xf numFmtId="39" fontId="23" fillId="0" borderId="15" xfId="1" applyNumberFormat="1" applyFont="1" applyFill="1" applyBorder="1" applyAlignment="1" applyProtection="1">
      <alignment vertical="center"/>
      <protection locked="0"/>
    </xf>
    <xf numFmtId="39" fontId="23" fillId="0" borderId="15" xfId="1" applyNumberFormat="1" applyFont="1" applyFill="1" applyBorder="1" applyProtection="1">
      <protection locked="0"/>
    </xf>
    <xf numFmtId="39" fontId="23" fillId="0" borderId="19" xfId="1" applyNumberFormat="1" applyFont="1" applyBorder="1" applyAlignment="1">
      <alignment vertical="center"/>
    </xf>
    <xf numFmtId="43" fontId="16" fillId="0" borderId="0" xfId="0" applyNumberFormat="1" applyFont="1" applyAlignment="1" applyProtection="1">
      <alignment vertical="center"/>
      <protection locked="0"/>
    </xf>
    <xf numFmtId="14" fontId="25" fillId="0" borderId="0" xfId="0" applyNumberFormat="1" applyFont="1" applyAlignment="1">
      <alignment horizontal="center"/>
    </xf>
    <xf numFmtId="0" fontId="25" fillId="0" borderId="0" xfId="0" applyFont="1"/>
    <xf numFmtId="0" fontId="13" fillId="3" borderId="20" xfId="0" applyFont="1" applyFill="1" applyBorder="1" applyAlignment="1">
      <alignment vertical="center"/>
    </xf>
    <xf numFmtId="39" fontId="19" fillId="3" borderId="21" xfId="1" applyNumberFormat="1" applyFont="1" applyFill="1" applyBorder="1" applyAlignment="1">
      <alignment vertical="center"/>
    </xf>
    <xf numFmtId="39" fontId="19" fillId="3" borderId="22" xfId="1" applyNumberFormat="1" applyFont="1" applyFill="1" applyBorder="1" applyAlignment="1">
      <alignment vertical="center"/>
    </xf>
    <xf numFmtId="43" fontId="25" fillId="0" borderId="0" xfId="1" applyFont="1" applyFill="1"/>
    <xf numFmtId="39" fontId="23" fillId="0" borderId="16" xfId="1" applyNumberFormat="1" applyFont="1" applyBorder="1" applyAlignment="1" applyProtection="1">
      <alignment vertical="center"/>
      <protection locked="0"/>
    </xf>
    <xf numFmtId="0" fontId="13" fillId="3" borderId="9" xfId="0" applyFont="1" applyFill="1" applyBorder="1" applyAlignment="1">
      <alignment vertical="center"/>
    </xf>
    <xf numFmtId="39" fontId="23" fillId="0" borderId="17" xfId="1" applyNumberFormat="1" applyFont="1" applyFill="1" applyBorder="1" applyAlignment="1" applyProtection="1">
      <alignment vertical="center"/>
      <protection locked="0"/>
    </xf>
    <xf numFmtId="0" fontId="8" fillId="0" borderId="18" xfId="0" applyFont="1" applyBorder="1" applyAlignment="1">
      <alignment vertical="center"/>
    </xf>
    <xf numFmtId="39" fontId="21" fillId="0" borderId="15" xfId="1" applyNumberFormat="1" applyFont="1" applyFill="1" applyBorder="1" applyAlignment="1" applyProtection="1">
      <alignment vertical="center"/>
      <protection locked="0"/>
    </xf>
    <xf numFmtId="39" fontId="21" fillId="0" borderId="19" xfId="1" applyNumberFormat="1" applyFont="1" applyBorder="1" applyAlignment="1">
      <alignment vertical="center"/>
    </xf>
    <xf numFmtId="39" fontId="23" fillId="0" borderId="15" xfId="1" applyNumberFormat="1" applyFont="1" applyBorder="1" applyProtection="1">
      <protection locked="0"/>
    </xf>
    <xf numFmtId="39" fontId="19" fillId="3" borderId="23" xfId="1" applyNumberFormat="1" applyFont="1" applyFill="1" applyBorder="1" applyAlignment="1">
      <alignment vertical="center"/>
    </xf>
    <xf numFmtId="0" fontId="8" fillId="0" borderId="0" xfId="0" applyFont="1" applyAlignment="1" applyProtection="1">
      <alignment vertical="center"/>
      <protection locked="0"/>
    </xf>
    <xf numFmtId="164" fontId="16" fillId="0" borderId="0" xfId="0" applyNumberFormat="1" applyFont="1" applyAlignment="1" applyProtection="1">
      <alignment vertical="center"/>
      <protection locked="0"/>
    </xf>
    <xf numFmtId="4" fontId="16" fillId="0" borderId="0" xfId="0" applyNumberFormat="1" applyFont="1" applyAlignment="1" applyProtection="1">
      <alignment vertical="center"/>
      <protection locked="0"/>
    </xf>
    <xf numFmtId="0" fontId="26" fillId="3" borderId="20" xfId="0" applyFont="1" applyFill="1" applyBorder="1" applyAlignment="1">
      <alignment vertical="center"/>
    </xf>
    <xf numFmtId="39" fontId="27" fillId="0" borderId="15" xfId="1" applyNumberFormat="1" applyFont="1" applyBorder="1" applyAlignment="1" applyProtection="1">
      <alignment horizontal="right" vertical="center"/>
      <protection locked="0"/>
    </xf>
    <xf numFmtId="0" fontId="27" fillId="0" borderId="18" xfId="0" applyFont="1" applyBorder="1" applyAlignment="1">
      <alignment vertical="center"/>
    </xf>
    <xf numFmtId="39" fontId="28" fillId="0" borderId="15" xfId="1" applyNumberFormat="1" applyFont="1" applyBorder="1" applyAlignment="1" applyProtection="1">
      <alignment vertical="center"/>
      <protection locked="0"/>
    </xf>
    <xf numFmtId="0" fontId="27" fillId="0" borderId="24" xfId="0" applyFont="1" applyBorder="1" applyAlignment="1">
      <alignment vertical="center"/>
    </xf>
    <xf numFmtId="39" fontId="26" fillId="3" borderId="23" xfId="1" applyNumberFormat="1" applyFont="1" applyFill="1" applyBorder="1" applyAlignment="1">
      <alignment vertical="center"/>
    </xf>
    <xf numFmtId="165" fontId="12" fillId="0" borderId="0" xfId="0" applyNumberFormat="1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39" fontId="27" fillId="0" borderId="15" xfId="1" applyNumberFormat="1" applyFont="1" applyFill="1" applyBorder="1" applyAlignment="1" applyProtection="1">
      <alignment horizontal="center" vertical="center"/>
      <protection locked="0"/>
    </xf>
    <xf numFmtId="165" fontId="16" fillId="0" borderId="0" xfId="0" applyNumberFormat="1" applyFont="1" applyAlignment="1" applyProtection="1">
      <alignment vertical="center"/>
      <protection locked="0"/>
    </xf>
    <xf numFmtId="39" fontId="28" fillId="0" borderId="0" xfId="1" applyNumberFormat="1" applyFont="1" applyBorder="1" applyAlignment="1" applyProtection="1">
      <alignment vertical="center"/>
      <protection locked="0"/>
    </xf>
    <xf numFmtId="39" fontId="27" fillId="0" borderId="15" xfId="1" applyNumberFormat="1" applyFont="1" applyBorder="1" applyAlignment="1" applyProtection="1">
      <alignment vertical="center"/>
      <protection locked="0"/>
    </xf>
    <xf numFmtId="39" fontId="27" fillId="0" borderId="15" xfId="1" applyNumberFormat="1" applyFont="1" applyFill="1" applyBorder="1" applyAlignment="1" applyProtection="1">
      <alignment vertical="center"/>
      <protection locked="0"/>
    </xf>
    <xf numFmtId="0" fontId="12" fillId="0" borderId="0" xfId="0" applyFont="1" applyAlignment="1">
      <alignment vertical="center"/>
    </xf>
    <xf numFmtId="0" fontId="28" fillId="0" borderId="18" xfId="0" applyFont="1" applyBorder="1" applyAlignment="1">
      <alignment vertical="center"/>
    </xf>
    <xf numFmtId="39" fontId="28" fillId="0" borderId="15" xfId="1" applyNumberFormat="1" applyFont="1" applyFill="1" applyBorder="1" applyAlignment="1" applyProtection="1">
      <alignment vertical="center"/>
      <protection locked="0"/>
    </xf>
    <xf numFmtId="39" fontId="23" fillId="0" borderId="0" xfId="1" applyNumberFormat="1" applyFont="1" applyBorder="1" applyProtection="1">
      <protection locked="0"/>
    </xf>
    <xf numFmtId="165" fontId="12" fillId="0" borderId="0" xfId="1" applyNumberFormat="1" applyFont="1" applyAlignment="1">
      <alignment horizontal="righ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8B81F-6B9A-4E35-A4D9-07C70957C68B}">
  <sheetPr>
    <pageSetUpPr fitToPage="1"/>
  </sheetPr>
  <dimension ref="A1:N103"/>
  <sheetViews>
    <sheetView showGridLines="0" tabSelected="1" zoomScale="85" zoomScaleNormal="85" workbookViewId="0">
      <pane xSplit="1" ySplit="6" topLeftCell="B7" activePane="bottomRight" state="frozen"/>
      <selection activeCell="D42" sqref="D42"/>
      <selection pane="topRight" activeCell="D42" sqref="D42"/>
      <selection pane="bottomLeft" activeCell="D42" sqref="D42"/>
      <selection pane="bottomRight" activeCell="A3" sqref="A3:N3"/>
    </sheetView>
  </sheetViews>
  <sheetFormatPr defaultColWidth="9.140625" defaultRowHeight="13.5" x14ac:dyDescent="0.25"/>
  <cols>
    <col min="1" max="1" width="45.5703125" style="2" customWidth="1"/>
    <col min="2" max="5" width="17.42578125" style="2" customWidth="1"/>
    <col min="6" max="6" width="14.85546875" style="2" customWidth="1"/>
    <col min="7" max="7" width="15.5703125" style="2" customWidth="1"/>
    <col min="8" max="8" width="15.7109375" style="2" customWidth="1"/>
    <col min="9" max="9" width="14.28515625" style="2" customWidth="1"/>
    <col min="10" max="10" width="15.140625" style="2" bestFit="1" customWidth="1"/>
    <col min="11" max="11" width="13.85546875" style="2" customWidth="1"/>
    <col min="12" max="12" width="15.7109375" style="2" bestFit="1" customWidth="1"/>
    <col min="13" max="13" width="15.5703125" style="2" customWidth="1"/>
    <col min="14" max="14" width="16.140625" style="2" customWidth="1"/>
    <col min="15" max="16384" width="9.140625" style="2"/>
  </cols>
  <sheetData>
    <row r="1" spans="1:14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" customHeight="1" thickBot="1" x14ac:dyDescent="0.3">
      <c r="A4" s="5" t="s">
        <v>3</v>
      </c>
    </row>
    <row r="5" spans="1:14" ht="15" customHeight="1" thickBot="1" x14ac:dyDescent="0.3"/>
    <row r="6" spans="1:14" s="8" customFormat="1" ht="15" customHeight="1" thickBot="1" x14ac:dyDescent="0.3">
      <c r="A6" s="6"/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16</v>
      </c>
    </row>
    <row r="7" spans="1:14" ht="15" customHeight="1" thickBot="1" x14ac:dyDescent="0.3">
      <c r="A7" s="9" t="s">
        <v>17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</row>
    <row r="8" spans="1:14" ht="42.75" customHeight="1" thickBot="1" x14ac:dyDescent="0.3">
      <c r="A8" s="12" t="s">
        <v>18</v>
      </c>
      <c r="B8" s="13">
        <v>3115668</v>
      </c>
      <c r="C8" s="13">
        <v>3115668</v>
      </c>
      <c r="D8" s="13">
        <v>3115668</v>
      </c>
      <c r="E8" s="13">
        <v>3115668</v>
      </c>
      <c r="F8" s="13">
        <v>3115668</v>
      </c>
      <c r="G8" s="13">
        <v>3115668</v>
      </c>
      <c r="H8" s="13">
        <v>3115668</v>
      </c>
      <c r="I8" s="13">
        <v>3115668</v>
      </c>
      <c r="J8" s="13">
        <v>3115668</v>
      </c>
      <c r="K8" s="13">
        <v>3115668</v>
      </c>
      <c r="L8" s="13">
        <v>3115668</v>
      </c>
      <c r="M8" s="13">
        <v>7633868.3499999996</v>
      </c>
      <c r="N8" s="14">
        <f>SUM(B8:M8)</f>
        <v>41906216.350000001</v>
      </c>
    </row>
    <row r="9" spans="1:14" ht="15" customHeight="1" thickBot="1" x14ac:dyDescent="0.3">
      <c r="A9" s="12" t="s">
        <v>19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4">
        <f>SUM(B9:M9)</f>
        <v>0</v>
      </c>
    </row>
    <row r="10" spans="1:14" ht="22.5" customHeight="1" thickBot="1" x14ac:dyDescent="0.3">
      <c r="A10" s="12" t="s">
        <v>20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4">
        <f>SUM(B10:M10)</f>
        <v>0</v>
      </c>
    </row>
    <row r="11" spans="1:14" ht="15" customHeight="1" thickBot="1" x14ac:dyDescent="0.3">
      <c r="A11" s="15" t="s">
        <v>21</v>
      </c>
      <c r="B11" s="14">
        <f>SUM(B8:B10)</f>
        <v>3115668</v>
      </c>
      <c r="C11" s="14">
        <f t="shared" ref="C11:M11" si="0">SUM(C8:C10)</f>
        <v>3115668</v>
      </c>
      <c r="D11" s="14">
        <f t="shared" si="0"/>
        <v>3115668</v>
      </c>
      <c r="E11" s="14">
        <f t="shared" si="0"/>
        <v>3115668</v>
      </c>
      <c r="F11" s="14">
        <f t="shared" si="0"/>
        <v>3115668</v>
      </c>
      <c r="G11" s="14">
        <f t="shared" si="0"/>
        <v>3115668</v>
      </c>
      <c r="H11" s="14">
        <f t="shared" si="0"/>
        <v>3115668</v>
      </c>
      <c r="I11" s="14">
        <f t="shared" si="0"/>
        <v>3115668</v>
      </c>
      <c r="J11" s="14">
        <f t="shared" si="0"/>
        <v>3115668</v>
      </c>
      <c r="K11" s="14">
        <f t="shared" si="0"/>
        <v>3115668</v>
      </c>
      <c r="L11" s="14">
        <f t="shared" si="0"/>
        <v>3115668</v>
      </c>
      <c r="M11" s="14">
        <f t="shared" si="0"/>
        <v>7633868.3499999996</v>
      </c>
      <c r="N11" s="14">
        <f>SUM(N8:N10)</f>
        <v>41906216.350000001</v>
      </c>
    </row>
    <row r="12" spans="1:14" ht="15" customHeight="1" thickBot="1" x14ac:dyDescent="0.3">
      <c r="A12" s="12" t="s">
        <v>22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4">
        <f>SUM(B12:M12)</f>
        <v>0</v>
      </c>
    </row>
    <row r="13" spans="1:14" ht="15" customHeight="1" thickBot="1" x14ac:dyDescent="0.3">
      <c r="A13" s="12" t="s">
        <v>23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4">
        <f>SUM(B13:M13)</f>
        <v>0</v>
      </c>
    </row>
    <row r="14" spans="1:14" ht="15" customHeight="1" thickBot="1" x14ac:dyDescent="0.3">
      <c r="A14" s="15" t="s">
        <v>24</v>
      </c>
      <c r="B14" s="16">
        <f>SUM(B12:B13)</f>
        <v>0</v>
      </c>
      <c r="C14" s="16">
        <f t="shared" ref="C14:M14" si="1">SUM(C12:C13)</f>
        <v>0</v>
      </c>
      <c r="D14" s="16">
        <f t="shared" si="1"/>
        <v>0</v>
      </c>
      <c r="E14" s="16">
        <f t="shared" si="1"/>
        <v>0</v>
      </c>
      <c r="F14" s="16">
        <f t="shared" si="1"/>
        <v>0</v>
      </c>
      <c r="G14" s="16">
        <f t="shared" si="1"/>
        <v>0</v>
      </c>
      <c r="H14" s="16">
        <f t="shared" si="1"/>
        <v>0</v>
      </c>
      <c r="I14" s="16">
        <f t="shared" si="1"/>
        <v>0</v>
      </c>
      <c r="J14" s="16">
        <f t="shared" si="1"/>
        <v>0</v>
      </c>
      <c r="K14" s="16">
        <f t="shared" si="1"/>
        <v>0</v>
      </c>
      <c r="L14" s="16">
        <f t="shared" si="1"/>
        <v>0</v>
      </c>
      <c r="M14" s="16">
        <f t="shared" si="1"/>
        <v>0</v>
      </c>
      <c r="N14" s="16">
        <f>SUM(N12:N13)</f>
        <v>0</v>
      </c>
    </row>
    <row r="15" spans="1:14" ht="15" customHeight="1" thickBot="1" x14ac:dyDescent="0.3">
      <c r="A15" s="12" t="s">
        <v>25</v>
      </c>
      <c r="B15" s="13">
        <v>31446.850000000002</v>
      </c>
      <c r="C15" s="13">
        <v>26014.489999999998</v>
      </c>
      <c r="D15" s="13">
        <v>29076.520000000004</v>
      </c>
      <c r="E15" s="13">
        <v>19248.21</v>
      </c>
      <c r="F15" s="13">
        <v>19155.38</v>
      </c>
      <c r="G15" s="13">
        <v>16293.01</v>
      </c>
      <c r="H15" s="13">
        <v>12306.68</v>
      </c>
      <c r="I15" s="13">
        <v>10672.7</v>
      </c>
      <c r="J15" s="13">
        <v>8234.2199999999993</v>
      </c>
      <c r="K15" s="13">
        <v>16405.740000000002</v>
      </c>
      <c r="L15" s="13">
        <v>5512.6</v>
      </c>
      <c r="M15" s="13">
        <v>8660.31</v>
      </c>
      <c r="N15" s="17">
        <f>SUM(B15:M15)</f>
        <v>203026.71000000002</v>
      </c>
    </row>
    <row r="16" spans="1:14" s="8" customFormat="1" ht="15" customHeight="1" thickBot="1" x14ac:dyDescent="0.3">
      <c r="A16" s="15" t="s">
        <v>26</v>
      </c>
      <c r="B16" s="18">
        <f>SUM(B17:B20)</f>
        <v>0</v>
      </c>
      <c r="C16" s="18">
        <f t="shared" ref="C16:M16" si="2">SUM(C17:C20)</f>
        <v>0</v>
      </c>
      <c r="D16" s="18">
        <f t="shared" si="2"/>
        <v>0</v>
      </c>
      <c r="E16" s="18">
        <f t="shared" si="2"/>
        <v>0</v>
      </c>
      <c r="F16" s="18">
        <f t="shared" si="2"/>
        <v>0</v>
      </c>
      <c r="G16" s="18">
        <f t="shared" si="2"/>
        <v>0</v>
      </c>
      <c r="H16" s="18">
        <f t="shared" si="2"/>
        <v>0</v>
      </c>
      <c r="I16" s="18">
        <f t="shared" si="2"/>
        <v>0</v>
      </c>
      <c r="J16" s="18">
        <f t="shared" si="2"/>
        <v>0</v>
      </c>
      <c r="K16" s="18">
        <f t="shared" si="2"/>
        <v>0</v>
      </c>
      <c r="L16" s="18">
        <f t="shared" si="2"/>
        <v>0</v>
      </c>
      <c r="M16" s="18">
        <f t="shared" si="2"/>
        <v>0</v>
      </c>
      <c r="N16" s="18">
        <f>SUM(N17:N20)</f>
        <v>0</v>
      </c>
    </row>
    <row r="17" spans="1:14" ht="15" customHeight="1" thickBot="1" x14ac:dyDescent="0.3">
      <c r="A17" s="12" t="s">
        <v>27</v>
      </c>
      <c r="B17" s="13">
        <v>0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7">
        <f>SUM(B17:M17)</f>
        <v>0</v>
      </c>
    </row>
    <row r="18" spans="1:14" ht="14.25" thickBot="1" x14ac:dyDescent="0.3">
      <c r="A18" s="12" t="s">
        <v>28</v>
      </c>
      <c r="B18" s="13">
        <v>0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7">
        <f>SUM(B18:M18)</f>
        <v>0</v>
      </c>
    </row>
    <row r="19" spans="1:14" ht="15" customHeight="1" thickBot="1" x14ac:dyDescent="0.3">
      <c r="A19" s="12" t="s">
        <v>29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/>
      <c r="M19" s="13"/>
      <c r="N19" s="17">
        <f>SUM(B19:M19)</f>
        <v>0</v>
      </c>
    </row>
    <row r="20" spans="1:14" ht="15" customHeight="1" thickBot="1" x14ac:dyDescent="0.3">
      <c r="A20" s="12" t="s">
        <v>30</v>
      </c>
      <c r="B20" s="13">
        <v>0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>
        <f>SUM(B20:M20)</f>
        <v>0</v>
      </c>
    </row>
    <row r="21" spans="1:14" s="8" customFormat="1" ht="15" customHeight="1" thickBot="1" x14ac:dyDescent="0.3">
      <c r="A21" s="15" t="s">
        <v>31</v>
      </c>
      <c r="B21" s="18">
        <f>SUM(B22:B24)</f>
        <v>2385</v>
      </c>
      <c r="C21" s="18">
        <f>SUM(C22:C24)</f>
        <v>1926</v>
      </c>
      <c r="D21" s="18">
        <f>SUM(D22:D24)</f>
        <v>1926</v>
      </c>
      <c r="E21" s="18">
        <f t="shared" ref="E21:L21" si="3">SUM(E22:E24)</f>
        <v>2450.77</v>
      </c>
      <c r="F21" s="18">
        <f t="shared" si="3"/>
        <v>2179.9899999999998</v>
      </c>
      <c r="G21" s="18">
        <f t="shared" si="3"/>
        <v>1953</v>
      </c>
      <c r="H21" s="18">
        <f t="shared" si="3"/>
        <v>2374.54</v>
      </c>
      <c r="I21" s="18">
        <f t="shared" si="3"/>
        <v>1881</v>
      </c>
      <c r="J21" s="18">
        <f t="shared" si="3"/>
        <v>1881</v>
      </c>
      <c r="K21" s="18">
        <f t="shared" si="3"/>
        <v>2427.2800000000002</v>
      </c>
      <c r="L21" s="18">
        <f t="shared" si="3"/>
        <v>1872</v>
      </c>
      <c r="M21" s="18">
        <v>1827</v>
      </c>
      <c r="N21" s="18">
        <f>SUM(N22:N24)</f>
        <v>25083.579999999998</v>
      </c>
    </row>
    <row r="22" spans="1:14" ht="15" customHeight="1" thickBot="1" x14ac:dyDescent="0.3">
      <c r="A22" s="12" t="s">
        <v>32</v>
      </c>
      <c r="B22" s="13">
        <v>0</v>
      </c>
      <c r="C22" s="13">
        <v>0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7">
        <f>SUM(B22:M22)</f>
        <v>0</v>
      </c>
    </row>
    <row r="23" spans="1:14" ht="15" customHeight="1" thickBot="1" x14ac:dyDescent="0.3">
      <c r="A23" s="12" t="s">
        <v>33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7">
        <f>SUM(B23:M23)</f>
        <v>0</v>
      </c>
    </row>
    <row r="24" spans="1:14" ht="15" customHeight="1" thickBot="1" x14ac:dyDescent="0.3">
      <c r="A24" s="12" t="s">
        <v>34</v>
      </c>
      <c r="B24" s="13">
        <v>2385</v>
      </c>
      <c r="C24" s="13">
        <v>1926</v>
      </c>
      <c r="D24" s="13">
        <v>1926</v>
      </c>
      <c r="E24" s="13">
        <v>2450.77</v>
      </c>
      <c r="F24" s="13">
        <v>2179.9899999999998</v>
      </c>
      <c r="G24" s="13">
        <v>1953</v>
      </c>
      <c r="H24" s="13">
        <v>2374.54</v>
      </c>
      <c r="I24" s="13">
        <v>1881</v>
      </c>
      <c r="J24" s="13">
        <v>1881</v>
      </c>
      <c r="K24" s="13">
        <v>2427.2800000000002</v>
      </c>
      <c r="L24" s="13">
        <v>1872</v>
      </c>
      <c r="M24" s="13">
        <v>1827</v>
      </c>
      <c r="N24" s="17">
        <f>SUM(B24:M24)</f>
        <v>25083.579999999998</v>
      </c>
    </row>
    <row r="25" spans="1:14" ht="15" customHeight="1" thickBot="1" x14ac:dyDescent="0.3">
      <c r="A25" s="15" t="s">
        <v>35</v>
      </c>
      <c r="B25" s="16">
        <f>B16+B21+B15</f>
        <v>33831.850000000006</v>
      </c>
      <c r="C25" s="16">
        <f>C16+C21+C15</f>
        <v>27940.489999999998</v>
      </c>
      <c r="D25" s="16">
        <f t="shared" ref="D25:M25" si="4">D16+D21+D15</f>
        <v>31002.520000000004</v>
      </c>
      <c r="E25" s="16">
        <f t="shared" si="4"/>
        <v>21698.98</v>
      </c>
      <c r="F25" s="16">
        <f t="shared" si="4"/>
        <v>21335.370000000003</v>
      </c>
      <c r="G25" s="16">
        <f t="shared" si="4"/>
        <v>18246.010000000002</v>
      </c>
      <c r="H25" s="16">
        <f t="shared" si="4"/>
        <v>14681.220000000001</v>
      </c>
      <c r="I25" s="16">
        <f t="shared" si="4"/>
        <v>12553.7</v>
      </c>
      <c r="J25" s="16">
        <f t="shared" si="4"/>
        <v>10115.219999999999</v>
      </c>
      <c r="K25" s="16">
        <f t="shared" si="4"/>
        <v>18833.02</v>
      </c>
      <c r="L25" s="16">
        <f t="shared" si="4"/>
        <v>7384.6</v>
      </c>
      <c r="M25" s="16">
        <f t="shared" si="4"/>
        <v>10487.31</v>
      </c>
      <c r="N25" s="16">
        <f>N16+N21+N15</f>
        <v>228110.29</v>
      </c>
    </row>
    <row r="26" spans="1:14" ht="15" customHeight="1" thickBot="1" x14ac:dyDescent="0.3">
      <c r="A26" s="15" t="s">
        <v>36</v>
      </c>
      <c r="B26" s="14">
        <f t="shared" ref="B26:N26" si="5">SUM(B11+B14+B25)</f>
        <v>3149499.85</v>
      </c>
      <c r="C26" s="14">
        <f t="shared" si="5"/>
        <v>3143608.49</v>
      </c>
      <c r="D26" s="14">
        <f t="shared" si="5"/>
        <v>3146670.52</v>
      </c>
      <c r="E26" s="14">
        <f t="shared" si="5"/>
        <v>3137366.98</v>
      </c>
      <c r="F26" s="14">
        <f t="shared" si="5"/>
        <v>3137003.37</v>
      </c>
      <c r="G26" s="14">
        <f t="shared" si="5"/>
        <v>3133914.01</v>
      </c>
      <c r="H26" s="14">
        <f t="shared" si="5"/>
        <v>3130349.22</v>
      </c>
      <c r="I26" s="14">
        <f t="shared" si="5"/>
        <v>3128221.7</v>
      </c>
      <c r="J26" s="14">
        <f t="shared" si="5"/>
        <v>3125783.22</v>
      </c>
      <c r="K26" s="14">
        <f t="shared" si="5"/>
        <v>3134501.02</v>
      </c>
      <c r="L26" s="14">
        <f t="shared" si="5"/>
        <v>3123052.6</v>
      </c>
      <c r="M26" s="14">
        <f t="shared" si="5"/>
        <v>7644355.6599999992</v>
      </c>
      <c r="N26" s="14">
        <f t="shared" si="5"/>
        <v>42134326.640000001</v>
      </c>
    </row>
    <row r="27" spans="1:14" ht="15" customHeight="1" thickBot="1" x14ac:dyDescent="0.3">
      <c r="A27" s="9" t="s">
        <v>37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</row>
    <row r="28" spans="1:14" ht="15" customHeight="1" thickBot="1" x14ac:dyDescent="0.3">
      <c r="A28" s="15" t="s">
        <v>38</v>
      </c>
      <c r="B28" s="14">
        <f>SUM(B29:B35)</f>
        <v>1877099.98</v>
      </c>
      <c r="C28" s="14">
        <f t="shared" ref="C28:N28" si="6">SUM(C29:C35)</f>
        <v>2032375.57</v>
      </c>
      <c r="D28" s="14">
        <f t="shared" si="6"/>
        <v>2212875.7200000002</v>
      </c>
      <c r="E28" s="14">
        <f t="shared" si="6"/>
        <v>2270732.8800000004</v>
      </c>
      <c r="F28" s="14">
        <f t="shared" si="6"/>
        <v>2252308.25</v>
      </c>
      <c r="G28" s="14">
        <f t="shared" si="6"/>
        <v>2181799.8199999998</v>
      </c>
      <c r="H28" s="14">
        <f t="shared" si="6"/>
        <v>1999340.9300000002</v>
      </c>
      <c r="I28" s="14">
        <f t="shared" si="6"/>
        <v>2093056.05</v>
      </c>
      <c r="J28" s="14">
        <f t="shared" si="6"/>
        <v>2127462.4000000004</v>
      </c>
      <c r="K28" s="14">
        <f t="shared" si="6"/>
        <v>2147424.3400000003</v>
      </c>
      <c r="L28" s="14">
        <f t="shared" si="6"/>
        <v>2193454.9699999997</v>
      </c>
      <c r="M28" s="14">
        <f t="shared" si="6"/>
        <v>1839611.76</v>
      </c>
      <c r="N28" s="14">
        <f t="shared" si="6"/>
        <v>25227542.669999998</v>
      </c>
    </row>
    <row r="29" spans="1:14" ht="15" customHeight="1" thickBot="1" x14ac:dyDescent="0.3">
      <c r="A29" s="12" t="s">
        <v>39</v>
      </c>
      <c r="B29" s="13">
        <v>1229562.26</v>
      </c>
      <c r="C29" s="13">
        <v>1364429.1</v>
      </c>
      <c r="D29" s="13">
        <v>1349155.71</v>
      </c>
      <c r="E29" s="13">
        <v>1504821.85</v>
      </c>
      <c r="F29" s="13">
        <v>1513409.93</v>
      </c>
      <c r="G29" s="13">
        <v>1427204.03</v>
      </c>
      <c r="H29" s="13">
        <v>1336578.1400000001</v>
      </c>
      <c r="I29" s="13">
        <v>1381480.2100000002</v>
      </c>
      <c r="J29" s="13">
        <v>1432908.8</v>
      </c>
      <c r="K29" s="13">
        <v>1417580.72</v>
      </c>
      <c r="L29" s="13">
        <v>1406964.94</v>
      </c>
      <c r="M29" s="13">
        <v>1386979.1600000001</v>
      </c>
      <c r="N29" s="14">
        <f t="shared" ref="N29:N34" si="7">SUM(B29:M29)</f>
        <v>16751074.850000001</v>
      </c>
    </row>
    <row r="30" spans="1:14" ht="15" customHeight="1" thickBot="1" x14ac:dyDescent="0.3">
      <c r="A30" s="12" t="s">
        <v>40</v>
      </c>
      <c r="B30" s="13">
        <v>210404.71</v>
      </c>
      <c r="C30" s="13">
        <v>216592.97999999998</v>
      </c>
      <c r="D30" s="13">
        <v>296336.81</v>
      </c>
      <c r="E30" s="13">
        <v>259869.25</v>
      </c>
      <c r="F30" s="13">
        <v>214583.26</v>
      </c>
      <c r="G30" s="13">
        <v>215175.94</v>
      </c>
      <c r="H30" s="13">
        <v>224410.09000000003</v>
      </c>
      <c r="I30" s="13">
        <v>250867.12</v>
      </c>
      <c r="J30" s="13">
        <v>205771.58000000002</v>
      </c>
      <c r="K30" s="13">
        <v>242059.55000000002</v>
      </c>
      <c r="L30" s="13">
        <v>227063.3</v>
      </c>
      <c r="M30" s="13">
        <v>201339.99</v>
      </c>
      <c r="N30" s="14">
        <f t="shared" si="7"/>
        <v>2764474.58</v>
      </c>
    </row>
    <row r="31" spans="1:14" ht="15" customHeight="1" thickBot="1" x14ac:dyDescent="0.3">
      <c r="A31" s="12" t="s">
        <v>41</v>
      </c>
      <c r="B31" s="13">
        <v>11087.28</v>
      </c>
      <c r="C31" s="13">
        <v>16899.740000000002</v>
      </c>
      <c r="D31" s="13">
        <v>17891.759999999998</v>
      </c>
      <c r="E31" s="13">
        <v>16760.830000000002</v>
      </c>
      <c r="F31" s="13">
        <v>16921.25</v>
      </c>
      <c r="G31" s="13">
        <v>23160.15</v>
      </c>
      <c r="H31" s="13">
        <v>14518.17</v>
      </c>
      <c r="I31" s="13">
        <v>14219.18</v>
      </c>
      <c r="J31" s="13">
        <v>15732.08</v>
      </c>
      <c r="K31" s="13">
        <v>13664.61</v>
      </c>
      <c r="L31" s="13">
        <v>12910.04</v>
      </c>
      <c r="M31" s="13">
        <v>14279.599999999999</v>
      </c>
      <c r="N31" s="14">
        <f t="shared" si="7"/>
        <v>188044.69</v>
      </c>
    </row>
    <row r="32" spans="1:14" ht="15" customHeight="1" thickBot="1" x14ac:dyDescent="0.3">
      <c r="A32" s="12" t="s">
        <v>42</v>
      </c>
      <c r="B32" s="13">
        <v>127801.4</v>
      </c>
      <c r="C32" s="13">
        <v>124075.48</v>
      </c>
      <c r="D32" s="13">
        <v>128375.51</v>
      </c>
      <c r="E32" s="13">
        <v>135520.79</v>
      </c>
      <c r="F32" s="13">
        <v>136978.91</v>
      </c>
      <c r="G32" s="13">
        <v>124902.9</v>
      </c>
      <c r="H32" s="13">
        <v>130682.12</v>
      </c>
      <c r="I32" s="13">
        <v>125097.5</v>
      </c>
      <c r="J32" s="13">
        <v>128554.63</v>
      </c>
      <c r="K32" s="13">
        <v>129200.5</v>
      </c>
      <c r="L32" s="13">
        <v>171938.21</v>
      </c>
      <c r="M32" s="13">
        <v>188102.14</v>
      </c>
      <c r="N32" s="14">
        <f t="shared" si="7"/>
        <v>1651230.0900000003</v>
      </c>
    </row>
    <row r="33" spans="1:14" ht="15" customHeight="1" thickBot="1" x14ac:dyDescent="0.3">
      <c r="A33" s="12" t="s">
        <v>43</v>
      </c>
      <c r="B33" s="13">
        <v>-1924.44</v>
      </c>
      <c r="C33" s="13">
        <v>-2677.82</v>
      </c>
      <c r="D33" s="13">
        <v>90152.06</v>
      </c>
      <c r="E33" s="13">
        <v>-4537.93</v>
      </c>
      <c r="F33" s="13">
        <v>-396.03</v>
      </c>
      <c r="G33" s="13">
        <v>43642.18</v>
      </c>
      <c r="H33" s="13">
        <v>-9198.14</v>
      </c>
      <c r="I33" s="13">
        <v>0</v>
      </c>
      <c r="J33" s="13">
        <v>564.87</v>
      </c>
      <c r="K33" s="13">
        <v>0</v>
      </c>
      <c r="L33" s="13">
        <v>53227.43</v>
      </c>
      <c r="M33" s="13">
        <v>46784.47</v>
      </c>
      <c r="N33" s="14">
        <f t="shared" si="7"/>
        <v>215636.65</v>
      </c>
    </row>
    <row r="34" spans="1:14" ht="15" customHeight="1" thickBot="1" x14ac:dyDescent="0.3">
      <c r="A34" s="12" t="s">
        <v>44</v>
      </c>
      <c r="B34" s="13">
        <v>0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4">
        <f t="shared" si="7"/>
        <v>0</v>
      </c>
    </row>
    <row r="35" spans="1:14" ht="15" customHeight="1" thickBot="1" x14ac:dyDescent="0.3">
      <c r="A35" s="15" t="s">
        <v>45</v>
      </c>
      <c r="B35" s="18">
        <f t="shared" ref="B35:N35" si="8">SUM(B36:B37)</f>
        <v>300168.77</v>
      </c>
      <c r="C35" s="18">
        <f t="shared" si="8"/>
        <v>313056.09000000003</v>
      </c>
      <c r="D35" s="18">
        <f t="shared" si="8"/>
        <v>330963.87</v>
      </c>
      <c r="E35" s="18">
        <f t="shared" si="8"/>
        <v>358298.08999999997</v>
      </c>
      <c r="F35" s="18">
        <f t="shared" si="8"/>
        <v>370810.93</v>
      </c>
      <c r="G35" s="18">
        <f t="shared" si="8"/>
        <v>347714.62</v>
      </c>
      <c r="H35" s="18">
        <f t="shared" si="8"/>
        <v>302350.55000000005</v>
      </c>
      <c r="I35" s="18">
        <f t="shared" si="8"/>
        <v>321392.03999999998</v>
      </c>
      <c r="J35" s="18">
        <f t="shared" si="8"/>
        <v>343930.44</v>
      </c>
      <c r="K35" s="18">
        <f t="shared" si="8"/>
        <v>344918.96</v>
      </c>
      <c r="L35" s="18">
        <f t="shared" si="8"/>
        <v>321351.05000000005</v>
      </c>
      <c r="M35" s="18">
        <f t="shared" si="8"/>
        <v>2126.3999999999942</v>
      </c>
      <c r="N35" s="18">
        <f t="shared" si="8"/>
        <v>3657081.8099999996</v>
      </c>
    </row>
    <row r="36" spans="1:14" ht="15" customHeight="1" thickBot="1" x14ac:dyDescent="0.3">
      <c r="A36" s="19" t="s">
        <v>46</v>
      </c>
      <c r="B36" s="13">
        <v>130058.79</v>
      </c>
      <c r="C36" s="13">
        <v>144790.73000000001</v>
      </c>
      <c r="D36" s="13">
        <v>165455.85999999999</v>
      </c>
      <c r="E36" s="13">
        <v>155816.43</v>
      </c>
      <c r="F36" s="13">
        <v>157577.37</v>
      </c>
      <c r="G36" s="13">
        <v>159597.75</v>
      </c>
      <c r="H36" s="13">
        <v>162173.95000000001</v>
      </c>
      <c r="I36" s="13">
        <v>144730.26999999999</v>
      </c>
      <c r="J36" s="13">
        <v>156884.26</v>
      </c>
      <c r="K36" s="13">
        <v>157684.66</v>
      </c>
      <c r="L36" s="13">
        <v>134168.17000000001</v>
      </c>
      <c r="M36" s="13">
        <v>-133798.58000000002</v>
      </c>
      <c r="N36" s="20">
        <f>SUM(B36:M36)</f>
        <v>1535139.66</v>
      </c>
    </row>
    <row r="37" spans="1:14" ht="15" customHeight="1" thickBot="1" x14ac:dyDescent="0.3">
      <c r="A37" s="19" t="s">
        <v>47</v>
      </c>
      <c r="B37" s="13">
        <v>170109.98</v>
      </c>
      <c r="C37" s="13">
        <v>168265.36000000002</v>
      </c>
      <c r="D37" s="13">
        <v>165508.01</v>
      </c>
      <c r="E37" s="13">
        <v>202481.66</v>
      </c>
      <c r="F37" s="13">
        <v>213233.56</v>
      </c>
      <c r="G37" s="13">
        <v>188116.87</v>
      </c>
      <c r="H37" s="13">
        <v>140176.6</v>
      </c>
      <c r="I37" s="13">
        <v>176661.77</v>
      </c>
      <c r="J37" s="13">
        <v>187046.18</v>
      </c>
      <c r="K37" s="13">
        <v>187234.30000000002</v>
      </c>
      <c r="L37" s="13">
        <v>187182.88</v>
      </c>
      <c r="M37" s="13">
        <v>135924.98000000001</v>
      </c>
      <c r="N37" s="20">
        <f>SUM(B37:M37)</f>
        <v>2121942.15</v>
      </c>
    </row>
    <row r="38" spans="1:14" ht="15" customHeight="1" thickBot="1" x14ac:dyDescent="0.3">
      <c r="A38" s="15" t="s">
        <v>48</v>
      </c>
      <c r="B38" s="14">
        <f>B39</f>
        <v>773061.59</v>
      </c>
      <c r="C38" s="14">
        <f t="shared" ref="C38:N38" si="9">C39</f>
        <v>906046.65000000014</v>
      </c>
      <c r="D38" s="14">
        <f t="shared" si="9"/>
        <v>767546.30999999994</v>
      </c>
      <c r="E38" s="14">
        <f t="shared" si="9"/>
        <v>629418.93000000005</v>
      </c>
      <c r="F38" s="14">
        <f t="shared" si="9"/>
        <v>902393.87000000011</v>
      </c>
      <c r="G38" s="14">
        <f t="shared" si="9"/>
        <v>813996.22000000009</v>
      </c>
      <c r="H38" s="14">
        <f t="shared" si="9"/>
        <v>826857.74</v>
      </c>
      <c r="I38" s="14">
        <f t="shared" si="9"/>
        <v>747916.75</v>
      </c>
      <c r="J38" s="14">
        <f t="shared" si="9"/>
        <v>769704.22</v>
      </c>
      <c r="K38" s="14">
        <f t="shared" si="9"/>
        <v>742921.37</v>
      </c>
      <c r="L38" s="14">
        <f t="shared" si="9"/>
        <v>813069.13</v>
      </c>
      <c r="M38" s="14">
        <f t="shared" si="9"/>
        <v>683952.62</v>
      </c>
      <c r="N38" s="14">
        <f t="shared" si="9"/>
        <v>9376885.4000000004</v>
      </c>
    </row>
    <row r="39" spans="1:14" ht="15" customHeight="1" thickBot="1" x14ac:dyDescent="0.3">
      <c r="A39" s="15" t="s">
        <v>49</v>
      </c>
      <c r="B39" s="14">
        <f>SUM(B40:B42)</f>
        <v>773061.59</v>
      </c>
      <c r="C39" s="14">
        <f t="shared" ref="C39:N39" si="10">SUM(C40:C42)</f>
        <v>906046.65000000014</v>
      </c>
      <c r="D39" s="14">
        <f t="shared" si="10"/>
        <v>767546.30999999994</v>
      </c>
      <c r="E39" s="14">
        <f t="shared" si="10"/>
        <v>629418.93000000005</v>
      </c>
      <c r="F39" s="14">
        <f t="shared" si="10"/>
        <v>902393.87000000011</v>
      </c>
      <c r="G39" s="14">
        <f t="shared" si="10"/>
        <v>813996.22000000009</v>
      </c>
      <c r="H39" s="14">
        <f t="shared" si="10"/>
        <v>826857.74</v>
      </c>
      <c r="I39" s="14">
        <f t="shared" si="10"/>
        <v>747916.75</v>
      </c>
      <c r="J39" s="14">
        <f t="shared" si="10"/>
        <v>769704.22</v>
      </c>
      <c r="K39" s="14">
        <f t="shared" si="10"/>
        <v>742921.37</v>
      </c>
      <c r="L39" s="14">
        <f t="shared" si="10"/>
        <v>813069.13</v>
      </c>
      <c r="M39" s="14">
        <f t="shared" si="10"/>
        <v>683952.62</v>
      </c>
      <c r="N39" s="14">
        <f t="shared" si="10"/>
        <v>9376885.4000000004</v>
      </c>
    </row>
    <row r="40" spans="1:14" ht="15" customHeight="1" thickBot="1" x14ac:dyDescent="0.3">
      <c r="A40" s="21" t="s">
        <v>50</v>
      </c>
      <c r="B40" s="13">
        <v>30301.61</v>
      </c>
      <c r="C40" s="13">
        <v>39579.379999999997</v>
      </c>
      <c r="D40" s="13">
        <v>32182.73</v>
      </c>
      <c r="E40" s="13">
        <v>43651.5</v>
      </c>
      <c r="F40" s="13">
        <v>62208.06</v>
      </c>
      <c r="G40" s="13">
        <v>43122.49</v>
      </c>
      <c r="H40" s="13">
        <v>51812.790000000008</v>
      </c>
      <c r="I40" s="13">
        <v>58717.710000000006</v>
      </c>
      <c r="J40" s="13">
        <v>55290.439999999995</v>
      </c>
      <c r="K40" s="13">
        <v>35084.9</v>
      </c>
      <c r="L40" s="13">
        <v>34548.050000000003</v>
      </c>
      <c r="M40" s="13">
        <v>32881.61</v>
      </c>
      <c r="N40" s="22">
        <f>SUM(B40:M40)</f>
        <v>519381.26999999996</v>
      </c>
    </row>
    <row r="41" spans="1:14" ht="15" customHeight="1" thickBot="1" x14ac:dyDescent="0.3">
      <c r="A41" s="21" t="s">
        <v>51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4">
        <f>SUM(B41:M41)</f>
        <v>0</v>
      </c>
    </row>
    <row r="42" spans="1:14" ht="15" customHeight="1" thickBot="1" x14ac:dyDescent="0.3">
      <c r="A42" s="21" t="s">
        <v>52</v>
      </c>
      <c r="B42" s="13">
        <v>742759.98</v>
      </c>
      <c r="C42" s="13">
        <v>866467.27000000014</v>
      </c>
      <c r="D42" s="13">
        <v>735363.58</v>
      </c>
      <c r="E42" s="13">
        <v>585767.43000000005</v>
      </c>
      <c r="F42" s="13">
        <v>840185.81</v>
      </c>
      <c r="G42" s="13">
        <v>770873.7300000001</v>
      </c>
      <c r="H42" s="13">
        <v>775044.95</v>
      </c>
      <c r="I42" s="13">
        <v>689199.04</v>
      </c>
      <c r="J42" s="13">
        <v>714413.78</v>
      </c>
      <c r="K42" s="13">
        <v>707836.47</v>
      </c>
      <c r="L42" s="13">
        <v>778521.08</v>
      </c>
      <c r="M42" s="13">
        <v>651071.01</v>
      </c>
      <c r="N42" s="22">
        <f>SUM(B42:M42)</f>
        <v>8857504.1300000008</v>
      </c>
    </row>
    <row r="43" spans="1:14" ht="15" customHeight="1" thickBot="1" x14ac:dyDescent="0.3">
      <c r="A43" s="23" t="s">
        <v>53</v>
      </c>
      <c r="B43" s="18">
        <f>SUM(B44:B46)</f>
        <v>342563.95999999996</v>
      </c>
      <c r="C43" s="18">
        <f t="shared" ref="C43:N43" si="11">SUM(C44:C46)</f>
        <v>444399.32</v>
      </c>
      <c r="D43" s="18">
        <f t="shared" si="11"/>
        <v>309072.11</v>
      </c>
      <c r="E43" s="18">
        <f t="shared" si="11"/>
        <v>342850.07</v>
      </c>
      <c r="F43" s="18">
        <f t="shared" si="11"/>
        <v>411420.77</v>
      </c>
      <c r="G43" s="18">
        <f t="shared" si="11"/>
        <v>257236.41</v>
      </c>
      <c r="H43" s="18">
        <f t="shared" si="11"/>
        <v>480363.13000000006</v>
      </c>
      <c r="I43" s="18">
        <f t="shared" si="11"/>
        <v>558828.73</v>
      </c>
      <c r="J43" s="18">
        <f t="shared" si="11"/>
        <v>343897.73</v>
      </c>
      <c r="K43" s="18">
        <f t="shared" si="11"/>
        <v>271890.69</v>
      </c>
      <c r="L43" s="18">
        <f t="shared" si="11"/>
        <v>265080.06</v>
      </c>
      <c r="M43" s="18">
        <f t="shared" si="11"/>
        <v>254041.75999999998</v>
      </c>
      <c r="N43" s="18">
        <f t="shared" si="11"/>
        <v>4281644.74</v>
      </c>
    </row>
    <row r="44" spans="1:14" ht="14.25" customHeight="1" thickBot="1" x14ac:dyDescent="0.3">
      <c r="A44" s="21" t="s">
        <v>54</v>
      </c>
      <c r="B44" s="13">
        <v>135559.18</v>
      </c>
      <c r="C44" s="13">
        <v>186459.57</v>
      </c>
      <c r="D44" s="13">
        <v>172628.81</v>
      </c>
      <c r="E44" s="13">
        <v>185943.04000000001</v>
      </c>
      <c r="F44" s="13">
        <v>227465.83</v>
      </c>
      <c r="G44" s="13">
        <v>111545.74000000002</v>
      </c>
      <c r="H44" s="13">
        <v>179682.34000000003</v>
      </c>
      <c r="I44" s="13">
        <v>260812.77000000002</v>
      </c>
      <c r="J44" s="13">
        <v>137537.62</v>
      </c>
      <c r="K44" s="13">
        <v>117691.21000000002</v>
      </c>
      <c r="L44" s="13">
        <v>123394.54</v>
      </c>
      <c r="M44" s="13">
        <v>79620.289999999994</v>
      </c>
      <c r="N44" s="24">
        <f>SUM(B44:M44)</f>
        <v>1918340.94</v>
      </c>
    </row>
    <row r="45" spans="1:14" ht="14.25" customHeight="1" thickBot="1" x14ac:dyDescent="0.3">
      <c r="A45" s="21" t="s">
        <v>55</v>
      </c>
      <c r="B45" s="13">
        <v>169170.15</v>
      </c>
      <c r="C45" s="13">
        <v>210944.18999999997</v>
      </c>
      <c r="D45" s="13">
        <v>98049.69</v>
      </c>
      <c r="E45" s="13">
        <v>120893.59</v>
      </c>
      <c r="F45" s="13">
        <v>113614.61</v>
      </c>
      <c r="G45" s="13">
        <v>108935.28999999998</v>
      </c>
      <c r="H45" s="13">
        <v>275592.68000000005</v>
      </c>
      <c r="I45" s="13">
        <v>251305.88</v>
      </c>
      <c r="J45" s="13">
        <v>171222.97</v>
      </c>
      <c r="K45" s="13">
        <v>118786.63</v>
      </c>
      <c r="L45" s="13">
        <v>113301.68</v>
      </c>
      <c r="M45" s="13">
        <v>144123.45000000001</v>
      </c>
      <c r="N45" s="24">
        <f t="shared" ref="N45:N55" si="12">SUM(B45:M45)</f>
        <v>1895940.81</v>
      </c>
    </row>
    <row r="46" spans="1:14" ht="15" customHeight="1" thickBot="1" x14ac:dyDescent="0.3">
      <c r="A46" s="21" t="s">
        <v>56</v>
      </c>
      <c r="B46" s="13">
        <v>37834.629999999997</v>
      </c>
      <c r="C46" s="13">
        <v>46995.56</v>
      </c>
      <c r="D46" s="13">
        <v>38393.61</v>
      </c>
      <c r="E46" s="13">
        <v>36013.440000000002</v>
      </c>
      <c r="F46" s="13">
        <v>70340.33</v>
      </c>
      <c r="G46" s="13">
        <v>36755.380000000005</v>
      </c>
      <c r="H46" s="13">
        <v>25088.11</v>
      </c>
      <c r="I46" s="13">
        <v>46710.080000000002</v>
      </c>
      <c r="J46" s="13">
        <v>35137.139999999992</v>
      </c>
      <c r="K46" s="13">
        <v>35412.85</v>
      </c>
      <c r="L46" s="13">
        <v>28383.84</v>
      </c>
      <c r="M46" s="13">
        <v>30298.02</v>
      </c>
      <c r="N46" s="24">
        <f t="shared" si="12"/>
        <v>467362.99000000005</v>
      </c>
    </row>
    <row r="47" spans="1:14" ht="15.75" customHeight="1" thickBot="1" x14ac:dyDescent="0.3">
      <c r="A47" s="12" t="s">
        <v>57</v>
      </c>
      <c r="B47" s="13">
        <v>0</v>
      </c>
      <c r="C47" s="13">
        <v>0</v>
      </c>
      <c r="D47" s="13">
        <v>122306.44</v>
      </c>
      <c r="E47" s="13">
        <v>0</v>
      </c>
      <c r="F47" s="13">
        <v>0</v>
      </c>
      <c r="G47" s="13">
        <v>0</v>
      </c>
      <c r="H47" s="13">
        <v>-122306.44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24">
        <f t="shared" si="12"/>
        <v>0</v>
      </c>
    </row>
    <row r="48" spans="1:14" ht="15" customHeight="1" thickBot="1" x14ac:dyDescent="0.3">
      <c r="A48" s="12" t="s">
        <v>58</v>
      </c>
      <c r="B48" s="13">
        <v>0</v>
      </c>
      <c r="C48" s="13">
        <v>0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24">
        <f t="shared" si="12"/>
        <v>0</v>
      </c>
    </row>
    <row r="49" spans="1:14" ht="15" customHeight="1" thickBot="1" x14ac:dyDescent="0.3">
      <c r="A49" s="12" t="s">
        <v>59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24">
        <f t="shared" si="12"/>
        <v>0</v>
      </c>
    </row>
    <row r="50" spans="1:14" ht="15" customHeight="1" thickBot="1" x14ac:dyDescent="0.3">
      <c r="A50" s="12" t="s">
        <v>60</v>
      </c>
      <c r="B50" s="13">
        <v>305204.77</v>
      </c>
      <c r="C50" s="13">
        <v>187224.84000000003</v>
      </c>
      <c r="D50" s="13">
        <v>216233.7</v>
      </c>
      <c r="E50" s="13">
        <v>187008.15</v>
      </c>
      <c r="F50" s="13">
        <v>151729.28</v>
      </c>
      <c r="G50" s="13">
        <v>236699.88</v>
      </c>
      <c r="H50" s="13">
        <v>188266.80000000002</v>
      </c>
      <c r="I50" s="13">
        <v>202243.05</v>
      </c>
      <c r="J50" s="13">
        <v>194401.31000000003</v>
      </c>
      <c r="K50" s="13">
        <v>254538.29</v>
      </c>
      <c r="L50" s="13">
        <v>101386.75</v>
      </c>
      <c r="M50" s="13">
        <v>219847.8</v>
      </c>
      <c r="N50" s="24">
        <f t="shared" si="12"/>
        <v>2444784.62</v>
      </c>
    </row>
    <row r="51" spans="1:14" ht="15" customHeight="1" thickBot="1" x14ac:dyDescent="0.3">
      <c r="A51" s="12" t="s">
        <v>61</v>
      </c>
      <c r="B51" s="13">
        <v>411.12</v>
      </c>
      <c r="C51" s="13">
        <v>112</v>
      </c>
      <c r="D51" s="13">
        <v>0</v>
      </c>
      <c r="E51" s="13">
        <v>42326.55</v>
      </c>
      <c r="F51" s="13">
        <v>1446.76</v>
      </c>
      <c r="G51" s="13">
        <v>42326.55</v>
      </c>
      <c r="H51" s="13">
        <v>3672.25</v>
      </c>
      <c r="I51" s="13">
        <v>286.5</v>
      </c>
      <c r="J51" s="13">
        <v>0</v>
      </c>
      <c r="K51" s="13">
        <v>42326.55</v>
      </c>
      <c r="L51" s="13">
        <v>0</v>
      </c>
      <c r="M51" s="13">
        <v>0</v>
      </c>
      <c r="N51" s="24">
        <f t="shared" si="12"/>
        <v>132908.28000000003</v>
      </c>
    </row>
    <row r="52" spans="1:14" ht="15" customHeight="1" thickBot="1" x14ac:dyDescent="0.3">
      <c r="A52" s="12" t="s">
        <v>62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24">
        <f t="shared" si="12"/>
        <v>0</v>
      </c>
    </row>
    <row r="53" spans="1:14" ht="15" customHeight="1" thickBot="1" x14ac:dyDescent="0.3">
      <c r="A53" s="12" t="s">
        <v>63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24">
        <f t="shared" si="12"/>
        <v>0</v>
      </c>
    </row>
    <row r="54" spans="1:14" ht="15" customHeight="1" thickBot="1" x14ac:dyDescent="0.3">
      <c r="A54" s="12" t="s">
        <v>64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24">
        <f t="shared" si="12"/>
        <v>0</v>
      </c>
    </row>
    <row r="55" spans="1:14" ht="15" customHeight="1" thickBot="1" x14ac:dyDescent="0.3">
      <c r="A55" s="12" t="s">
        <v>65</v>
      </c>
      <c r="B55" s="13">
        <v>40707.42</v>
      </c>
      <c r="C55" s="13">
        <v>40712</v>
      </c>
      <c r="D55" s="13">
        <v>40714.730000000003</v>
      </c>
      <c r="E55" s="13">
        <v>40776.53</v>
      </c>
      <c r="F55" s="13">
        <v>39379.26</v>
      </c>
      <c r="G55" s="13">
        <v>39526.44</v>
      </c>
      <c r="H55" s="13">
        <v>40024.49</v>
      </c>
      <c r="I55" s="13">
        <v>40332.47</v>
      </c>
      <c r="J55" s="13">
        <v>40608.950000000004</v>
      </c>
      <c r="K55" s="13">
        <v>40304.44</v>
      </c>
      <c r="L55" s="13">
        <v>40204.129999999997</v>
      </c>
      <c r="M55" s="13">
        <v>41758.85</v>
      </c>
      <c r="N55" s="24">
        <f t="shared" si="12"/>
        <v>485049.70999999996</v>
      </c>
    </row>
    <row r="56" spans="1:14" ht="15" customHeight="1" thickBot="1" x14ac:dyDescent="0.3">
      <c r="A56" s="15" t="s">
        <v>66</v>
      </c>
      <c r="B56" s="14">
        <f>B28+B38+B43+B50+B51+B52+B53+B54+B55+B47+B48+B49</f>
        <v>3339048.84</v>
      </c>
      <c r="C56" s="14">
        <f t="shared" ref="C56:N56" si="13">C28+C38+C43+C50+C51+C52+C53+C54+C55+C47+C48+C49</f>
        <v>3610870.38</v>
      </c>
      <c r="D56" s="14">
        <f t="shared" si="13"/>
        <v>3668749.0100000002</v>
      </c>
      <c r="E56" s="14">
        <f t="shared" si="13"/>
        <v>3513113.11</v>
      </c>
      <c r="F56" s="14">
        <f t="shared" si="13"/>
        <v>3758678.1899999995</v>
      </c>
      <c r="G56" s="14">
        <f t="shared" si="13"/>
        <v>3571585.32</v>
      </c>
      <c r="H56" s="14">
        <f t="shared" si="13"/>
        <v>3416218.9</v>
      </c>
      <c r="I56" s="14">
        <f t="shared" si="13"/>
        <v>3642663.55</v>
      </c>
      <c r="J56" s="14">
        <f t="shared" si="13"/>
        <v>3476074.6100000003</v>
      </c>
      <c r="K56" s="14">
        <f t="shared" si="13"/>
        <v>3499405.68</v>
      </c>
      <c r="L56" s="14">
        <f t="shared" si="13"/>
        <v>3413195.0399999996</v>
      </c>
      <c r="M56" s="14">
        <f>M28+M38+M43+M50+M51+M52+M53+M54+M55+M47+M48+M49</f>
        <v>3039212.7899999996</v>
      </c>
      <c r="N56" s="14">
        <f t="shared" si="13"/>
        <v>41948815.420000002</v>
      </c>
    </row>
    <row r="57" spans="1:14" ht="15" customHeight="1" thickBot="1" x14ac:dyDescent="0.3">
      <c r="A57" s="9" t="s">
        <v>67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1:14" ht="15" customHeight="1" thickBot="1" x14ac:dyDescent="0.3">
      <c r="A58" s="12" t="s">
        <v>68</v>
      </c>
      <c r="B58" s="13">
        <v>4179</v>
      </c>
      <c r="C58" s="13">
        <v>0</v>
      </c>
      <c r="D58" s="13">
        <v>740.6</v>
      </c>
      <c r="E58" s="13">
        <v>13324.44</v>
      </c>
      <c r="F58" s="13">
        <v>5614</v>
      </c>
      <c r="G58" s="13">
        <v>268</v>
      </c>
      <c r="H58" s="13">
        <v>40891.06</v>
      </c>
      <c r="I58" s="13">
        <v>4258</v>
      </c>
      <c r="J58" s="13">
        <v>35186.86</v>
      </c>
      <c r="K58" s="13">
        <v>229.6</v>
      </c>
      <c r="L58" s="13">
        <v>0</v>
      </c>
      <c r="M58" s="13">
        <v>139529.70000000001</v>
      </c>
      <c r="N58" s="25">
        <f>SUM(B58:M58)</f>
        <v>244221.26</v>
      </c>
    </row>
    <row r="59" spans="1:14" ht="15" customHeight="1" thickBot="1" x14ac:dyDescent="0.3">
      <c r="A59" s="12" t="s">
        <v>69</v>
      </c>
      <c r="B59" s="13">
        <v>2500</v>
      </c>
      <c r="C59" s="13">
        <v>1320</v>
      </c>
      <c r="D59" s="13">
        <v>0</v>
      </c>
      <c r="E59" s="13">
        <v>0</v>
      </c>
      <c r="F59" s="13">
        <v>411</v>
      </c>
      <c r="G59" s="13">
        <v>17327</v>
      </c>
      <c r="H59" s="13">
        <v>25855</v>
      </c>
      <c r="I59" s="13">
        <v>32498</v>
      </c>
      <c r="J59" s="13">
        <v>5161</v>
      </c>
      <c r="K59" s="13">
        <v>2438.9700000000003</v>
      </c>
      <c r="L59" s="13">
        <v>0</v>
      </c>
      <c r="M59" s="13">
        <v>4497.42</v>
      </c>
      <c r="N59" s="25">
        <f>SUM(B59:M59)</f>
        <v>92008.39</v>
      </c>
    </row>
    <row r="60" spans="1:14" ht="15" customHeight="1" thickBot="1" x14ac:dyDescent="0.3">
      <c r="A60" s="12" t="s">
        <v>70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25">
        <f>SUM(B60:M60)</f>
        <v>0</v>
      </c>
    </row>
    <row r="61" spans="1:14" ht="15" customHeight="1" thickBot="1" x14ac:dyDescent="0.3">
      <c r="A61" s="12" t="s">
        <v>71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25">
        <f>SUM(B61:M61)</f>
        <v>0</v>
      </c>
    </row>
    <row r="62" spans="1:14" ht="15" customHeight="1" thickBot="1" x14ac:dyDescent="0.3">
      <c r="A62" s="15" t="s">
        <v>72</v>
      </c>
      <c r="B62" s="18">
        <f t="shared" ref="B62:N62" si="14">SUM(B58:B61)</f>
        <v>6679</v>
      </c>
      <c r="C62" s="18">
        <f t="shared" si="14"/>
        <v>1320</v>
      </c>
      <c r="D62" s="18">
        <f t="shared" si="14"/>
        <v>740.6</v>
      </c>
      <c r="E62" s="18">
        <f t="shared" si="14"/>
        <v>13324.44</v>
      </c>
      <c r="F62" s="18">
        <f t="shared" si="14"/>
        <v>6025</v>
      </c>
      <c r="G62" s="18">
        <f t="shared" si="14"/>
        <v>17595</v>
      </c>
      <c r="H62" s="18">
        <f t="shared" si="14"/>
        <v>66746.06</v>
      </c>
      <c r="I62" s="18">
        <f t="shared" si="14"/>
        <v>36756</v>
      </c>
      <c r="J62" s="18">
        <f t="shared" si="14"/>
        <v>40347.86</v>
      </c>
      <c r="K62" s="18">
        <f t="shared" si="14"/>
        <v>2668.57</v>
      </c>
      <c r="L62" s="18">
        <f t="shared" si="14"/>
        <v>0</v>
      </c>
      <c r="M62" s="18">
        <f t="shared" si="14"/>
        <v>144027.12000000002</v>
      </c>
      <c r="N62" s="25">
        <f t="shared" si="14"/>
        <v>336229.65</v>
      </c>
    </row>
    <row r="63" spans="1:14" ht="15" customHeight="1" thickBot="1" x14ac:dyDescent="0.3">
      <c r="A63" s="15" t="s">
        <v>73</v>
      </c>
      <c r="B63" s="18">
        <f t="shared" ref="B63:M63" si="15">B56+B62</f>
        <v>3345727.84</v>
      </c>
      <c r="C63" s="18">
        <f t="shared" si="15"/>
        <v>3612190.38</v>
      </c>
      <c r="D63" s="18">
        <f t="shared" si="15"/>
        <v>3669489.6100000003</v>
      </c>
      <c r="E63" s="18">
        <f t="shared" si="15"/>
        <v>3526437.55</v>
      </c>
      <c r="F63" s="18">
        <f t="shared" si="15"/>
        <v>3764703.1899999995</v>
      </c>
      <c r="G63" s="18">
        <f t="shared" si="15"/>
        <v>3589180.32</v>
      </c>
      <c r="H63" s="18">
        <f t="shared" si="15"/>
        <v>3482964.96</v>
      </c>
      <c r="I63" s="18">
        <f t="shared" si="15"/>
        <v>3679419.55</v>
      </c>
      <c r="J63" s="18">
        <f t="shared" si="15"/>
        <v>3516422.47</v>
      </c>
      <c r="K63" s="18">
        <f t="shared" si="15"/>
        <v>3502074.25</v>
      </c>
      <c r="L63" s="18">
        <f t="shared" si="15"/>
        <v>3413195.0399999996</v>
      </c>
      <c r="M63" s="18">
        <f t="shared" si="15"/>
        <v>3183239.9099999997</v>
      </c>
      <c r="N63" s="25">
        <f>N56+N62</f>
        <v>42285045.07</v>
      </c>
    </row>
    <row r="64" spans="1:14" ht="15" customHeight="1" thickBot="1" x14ac:dyDescent="0.3">
      <c r="A64" s="15" t="s">
        <v>74</v>
      </c>
      <c r="B64" s="18">
        <f t="shared" ref="B64:M64" si="16">B26-B63</f>
        <v>-196227.98999999976</v>
      </c>
      <c r="C64" s="18">
        <f t="shared" si="16"/>
        <v>-468581.88999999966</v>
      </c>
      <c r="D64" s="18">
        <f t="shared" si="16"/>
        <v>-522819.09000000032</v>
      </c>
      <c r="E64" s="18">
        <f t="shared" si="16"/>
        <v>-389070.56999999983</v>
      </c>
      <c r="F64" s="18">
        <f t="shared" si="16"/>
        <v>-627699.81999999937</v>
      </c>
      <c r="G64" s="18">
        <f t="shared" si="16"/>
        <v>-455266.31000000006</v>
      </c>
      <c r="H64" s="18">
        <f t="shared" si="16"/>
        <v>-352615.73999999976</v>
      </c>
      <c r="I64" s="18">
        <f t="shared" si="16"/>
        <v>-551197.84999999963</v>
      </c>
      <c r="J64" s="18">
        <f t="shared" si="16"/>
        <v>-390639.25</v>
      </c>
      <c r="K64" s="18">
        <f t="shared" si="16"/>
        <v>-367573.23</v>
      </c>
      <c r="L64" s="18">
        <f t="shared" si="16"/>
        <v>-290142.43999999948</v>
      </c>
      <c r="M64" s="18">
        <f t="shared" si="16"/>
        <v>4461115.75</v>
      </c>
      <c r="N64" s="22">
        <f>N26-N63</f>
        <v>-150718.4299999997</v>
      </c>
    </row>
    <row r="65" spans="1:14" ht="15" customHeight="1" x14ac:dyDescent="0.25">
      <c r="A65" s="26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</row>
    <row r="66" spans="1:14" ht="15" customHeight="1" x14ac:dyDescent="0.25">
      <c r="A66" s="26"/>
      <c r="B66" s="28"/>
      <c r="C66" s="28"/>
      <c r="D66" s="28"/>
      <c r="E66" s="28"/>
      <c r="F66" s="28"/>
      <c r="G66" s="28"/>
      <c r="H66" s="29"/>
      <c r="I66" s="29"/>
      <c r="N66" s="28"/>
    </row>
    <row r="67" spans="1:14" ht="15" customHeight="1" thickBot="1" x14ac:dyDescent="0.3">
      <c r="A67" s="5" t="s">
        <v>75</v>
      </c>
      <c r="B67" s="28"/>
      <c r="C67" s="28"/>
      <c r="D67" s="28"/>
      <c r="E67" s="28"/>
      <c r="F67" s="28"/>
      <c r="G67" s="28"/>
      <c r="H67" s="29"/>
      <c r="I67" s="29"/>
      <c r="N67" s="28"/>
    </row>
    <row r="68" spans="1:14" ht="15" customHeight="1" thickBot="1" x14ac:dyDescent="0.3">
      <c r="A68" s="12" t="s">
        <v>76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1"/>
    </row>
    <row r="69" spans="1:14" ht="15" customHeight="1" x14ac:dyDescent="0.25">
      <c r="A69" s="26"/>
      <c r="B69" s="28"/>
      <c r="C69" s="28"/>
      <c r="D69" s="28"/>
      <c r="E69" s="28"/>
      <c r="F69" s="28"/>
      <c r="G69" s="28"/>
      <c r="H69" s="29"/>
      <c r="I69" s="29"/>
      <c r="N69" s="28"/>
    </row>
    <row r="70" spans="1:14" ht="15" customHeight="1" thickBot="1" x14ac:dyDescent="0.3">
      <c r="A70" s="5" t="s">
        <v>77</v>
      </c>
      <c r="B70" s="28"/>
      <c r="C70" s="28"/>
      <c r="D70" s="28"/>
      <c r="E70" s="28"/>
      <c r="F70" s="28"/>
      <c r="G70" s="28"/>
      <c r="H70" s="29"/>
      <c r="I70" s="29"/>
      <c r="N70" s="28"/>
    </row>
    <row r="71" spans="1:14" ht="15" customHeight="1" thickBot="1" x14ac:dyDescent="0.3">
      <c r="A71" s="12" t="s">
        <v>78</v>
      </c>
      <c r="B71" s="13">
        <v>0</v>
      </c>
      <c r="C71" s="13">
        <v>0</v>
      </c>
      <c r="D71" s="13">
        <v>122306.44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25">
        <f>D71</f>
        <v>122306.44</v>
      </c>
    </row>
    <row r="72" spans="1:14" ht="15" customHeight="1" thickBot="1" x14ac:dyDescent="0.3">
      <c r="A72" s="12" t="s">
        <v>58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25">
        <f t="shared" ref="N72:N73" si="17">D72</f>
        <v>0</v>
      </c>
    </row>
    <row r="73" spans="1:14" ht="15" customHeight="1" thickBot="1" x14ac:dyDescent="0.3">
      <c r="A73" s="12" t="s">
        <v>59</v>
      </c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25">
        <f t="shared" si="17"/>
        <v>0</v>
      </c>
    </row>
    <row r="74" spans="1:14" ht="15" customHeight="1" x14ac:dyDescent="0.25">
      <c r="A74" s="26"/>
      <c r="B74" s="28"/>
      <c r="C74" s="28"/>
      <c r="D74" s="28"/>
      <c r="E74" s="28"/>
      <c r="F74" s="28"/>
      <c r="G74" s="28"/>
      <c r="H74" s="29"/>
      <c r="I74" s="29"/>
      <c r="N74" s="28"/>
    </row>
    <row r="75" spans="1:14" ht="15" customHeight="1" thickBot="1" x14ac:dyDescent="0.3">
      <c r="A75" s="5" t="s">
        <v>79</v>
      </c>
      <c r="B75" s="28"/>
      <c r="C75" s="28"/>
      <c r="D75" s="28"/>
      <c r="E75" s="28"/>
      <c r="F75" s="28"/>
      <c r="G75" s="28"/>
      <c r="H75" s="29"/>
      <c r="I75" s="29"/>
      <c r="N75" s="28"/>
    </row>
    <row r="76" spans="1:14" ht="15" customHeight="1" thickBot="1" x14ac:dyDescent="0.3">
      <c r="A76" s="12" t="s">
        <v>80</v>
      </c>
      <c r="B76" s="13">
        <v>0</v>
      </c>
      <c r="C76" s="13">
        <v>90.82</v>
      </c>
      <c r="D76" s="13">
        <v>0</v>
      </c>
      <c r="E76" s="13">
        <v>14.46</v>
      </c>
      <c r="F76" s="13">
        <v>11.86</v>
      </c>
      <c r="G76" s="13">
        <v>0</v>
      </c>
      <c r="H76" s="13">
        <v>7770.67</v>
      </c>
      <c r="I76" s="13">
        <v>0</v>
      </c>
      <c r="J76" s="13">
        <v>0</v>
      </c>
      <c r="K76" s="13">
        <v>0</v>
      </c>
      <c r="L76" s="13">
        <v>688.03</v>
      </c>
      <c r="M76" s="13">
        <v>0</v>
      </c>
      <c r="N76" s="25">
        <f>SUM(B76:M76)</f>
        <v>8575.84</v>
      </c>
    </row>
    <row r="77" spans="1:14" ht="15" customHeight="1" thickBot="1" x14ac:dyDescent="0.3">
      <c r="A77" s="12" t="s">
        <v>68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2461</v>
      </c>
      <c r="K77" s="13">
        <v>0</v>
      </c>
      <c r="L77" s="13">
        <v>0</v>
      </c>
      <c r="M77" s="13">
        <v>0</v>
      </c>
      <c r="N77" s="25">
        <f>SUM(B77:M77)</f>
        <v>2461</v>
      </c>
    </row>
    <row r="78" spans="1:14" ht="15" customHeight="1" x14ac:dyDescent="0.25">
      <c r="A78" s="26"/>
      <c r="B78" s="28"/>
      <c r="C78" s="28"/>
      <c r="D78" s="28"/>
      <c r="E78" s="28"/>
      <c r="F78" s="28"/>
      <c r="G78" s="28"/>
      <c r="H78" s="29"/>
      <c r="I78" s="29"/>
      <c r="N78" s="28"/>
    </row>
    <row r="79" spans="1:14" ht="15" customHeight="1" thickBot="1" x14ac:dyDescent="0.3">
      <c r="A79" s="5" t="s">
        <v>81</v>
      </c>
      <c r="B79" s="28"/>
      <c r="C79" s="28"/>
      <c r="D79" s="28"/>
      <c r="E79" s="28"/>
      <c r="F79" s="28"/>
      <c r="G79" s="28"/>
      <c r="H79" s="29"/>
      <c r="I79" s="29"/>
      <c r="N79" s="28"/>
    </row>
    <row r="80" spans="1:14" ht="25.5" customHeight="1" thickBot="1" x14ac:dyDescent="0.3">
      <c r="A80" s="12" t="s">
        <v>82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25"/>
    </row>
    <row r="81" spans="1:14" ht="15" customHeight="1" x14ac:dyDescent="0.25">
      <c r="A81" s="26"/>
      <c r="B81" s="28"/>
      <c r="C81" s="28"/>
      <c r="D81" s="28"/>
      <c r="E81" s="28"/>
      <c r="F81" s="28"/>
      <c r="G81" s="28"/>
      <c r="H81" s="29"/>
      <c r="I81" s="29"/>
      <c r="N81" s="28"/>
    </row>
    <row r="82" spans="1:14" ht="15" customHeight="1" thickBot="1" x14ac:dyDescent="0.3">
      <c r="A82" s="5" t="s">
        <v>83</v>
      </c>
      <c r="B82" s="28"/>
      <c r="C82" s="28"/>
      <c r="D82" s="28"/>
      <c r="E82" s="28"/>
      <c r="F82" s="28"/>
      <c r="G82" s="28"/>
      <c r="H82" s="29"/>
      <c r="I82" s="29"/>
      <c r="N82" s="28"/>
    </row>
    <row r="83" spans="1:14" ht="20.25" customHeight="1" thickBot="1" x14ac:dyDescent="0.3">
      <c r="A83" s="12" t="s">
        <v>76</v>
      </c>
      <c r="B83" s="33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1"/>
    </row>
    <row r="84" spans="1:14" ht="15" customHeight="1" x14ac:dyDescent="0.25">
      <c r="A84" s="26"/>
      <c r="B84" s="28"/>
      <c r="C84" s="28"/>
      <c r="D84" s="28"/>
      <c r="E84" s="28"/>
      <c r="F84" s="28"/>
      <c r="G84" s="28"/>
      <c r="H84" s="29"/>
      <c r="I84" s="29"/>
      <c r="N84" s="28"/>
    </row>
    <row r="85" spans="1:14" ht="15" customHeight="1" thickBot="1" x14ac:dyDescent="0.3">
      <c r="A85" s="34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 spans="1:14" ht="15" customHeight="1" thickBot="1" x14ac:dyDescent="0.3">
      <c r="A86" s="12"/>
      <c r="B86" s="36" t="s">
        <v>84</v>
      </c>
      <c r="C86" s="37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9"/>
    </row>
    <row r="87" spans="1:14" ht="15" customHeight="1" thickBot="1" x14ac:dyDescent="0.3">
      <c r="A87" s="40"/>
      <c r="B87" s="36" t="s">
        <v>4</v>
      </c>
      <c r="C87" s="41" t="s">
        <v>85</v>
      </c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3"/>
    </row>
    <row r="88" spans="1:14" ht="15" customHeight="1" thickBot="1" x14ac:dyDescent="0.3">
      <c r="A88" s="44"/>
      <c r="B88" s="36" t="s">
        <v>5</v>
      </c>
      <c r="C88" s="41" t="s">
        <v>86</v>
      </c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3"/>
    </row>
    <row r="89" spans="1:14" ht="15" customHeight="1" thickBot="1" x14ac:dyDescent="0.3">
      <c r="A89" s="44"/>
      <c r="B89" s="36" t="s">
        <v>6</v>
      </c>
      <c r="C89" s="41" t="s">
        <v>87</v>
      </c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3"/>
    </row>
    <row r="90" spans="1:14" ht="15" customHeight="1" thickBot="1" x14ac:dyDescent="0.3">
      <c r="A90" s="44"/>
      <c r="B90" s="36" t="s">
        <v>7</v>
      </c>
      <c r="C90" s="41" t="s">
        <v>88</v>
      </c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3"/>
    </row>
    <row r="91" spans="1:14" ht="15" customHeight="1" thickBot="1" x14ac:dyDescent="0.3">
      <c r="A91" s="44"/>
      <c r="B91" s="36" t="s">
        <v>8</v>
      </c>
      <c r="C91" s="41" t="s">
        <v>89</v>
      </c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3"/>
    </row>
    <row r="92" spans="1:14" ht="15" customHeight="1" thickBot="1" x14ac:dyDescent="0.3">
      <c r="A92" s="44"/>
      <c r="B92" s="36" t="s">
        <v>9</v>
      </c>
      <c r="C92" s="41" t="s">
        <v>90</v>
      </c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3"/>
    </row>
    <row r="93" spans="1:14" ht="15" customHeight="1" thickBot="1" x14ac:dyDescent="0.3">
      <c r="A93" s="44"/>
      <c r="B93" s="36" t="s">
        <v>10</v>
      </c>
      <c r="C93" s="41" t="s">
        <v>91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3"/>
    </row>
    <row r="94" spans="1:14" ht="15" customHeight="1" thickBot="1" x14ac:dyDescent="0.3">
      <c r="A94" s="44"/>
      <c r="B94" s="36" t="s">
        <v>11</v>
      </c>
      <c r="C94" s="41" t="s">
        <v>92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3"/>
    </row>
    <row r="95" spans="1:14" ht="15" customHeight="1" thickBot="1" x14ac:dyDescent="0.3">
      <c r="A95" s="44"/>
      <c r="B95" s="36" t="s">
        <v>12</v>
      </c>
      <c r="C95" s="41" t="s">
        <v>93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3"/>
    </row>
    <row r="96" spans="1:14" ht="15" customHeight="1" thickBot="1" x14ac:dyDescent="0.3">
      <c r="A96" s="44"/>
      <c r="B96" s="36" t="s">
        <v>13</v>
      </c>
      <c r="C96" s="41" t="s">
        <v>94</v>
      </c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3"/>
    </row>
    <row r="97" spans="1:14" s="27" customFormat="1" ht="15" customHeight="1" thickBot="1" x14ac:dyDescent="0.3">
      <c r="A97" s="44"/>
      <c r="B97" s="36" t="s">
        <v>14</v>
      </c>
      <c r="C97" s="41" t="s">
        <v>95</v>
      </c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3"/>
    </row>
    <row r="98" spans="1:14" s="27" customFormat="1" ht="15" customHeight="1" thickBot="1" x14ac:dyDescent="0.3">
      <c r="A98" s="44"/>
      <c r="B98" s="36" t="s">
        <v>15</v>
      </c>
      <c r="C98" s="41" t="s">
        <v>96</v>
      </c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3"/>
    </row>
    <row r="99" spans="1:14" ht="36" customHeight="1" thickBot="1" x14ac:dyDescent="0.3">
      <c r="A99" s="45"/>
      <c r="B99" s="36" t="s">
        <v>97</v>
      </c>
      <c r="C99" s="41" t="s">
        <v>98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3"/>
    </row>
    <row r="100" spans="1:14" x14ac:dyDescent="0.25">
      <c r="C100" s="29"/>
      <c r="G100" s="29"/>
      <c r="J100" s="29"/>
      <c r="L100" s="29"/>
    </row>
    <row r="102" spans="1:14" x14ac:dyDescent="0.25">
      <c r="B102" s="46"/>
      <c r="C102" s="46"/>
      <c r="M102" s="27"/>
      <c r="N102" s="27"/>
    </row>
    <row r="103" spans="1:14" x14ac:dyDescent="0.25">
      <c r="B103" s="46"/>
      <c r="C103" s="46"/>
    </row>
  </sheetData>
  <mergeCells count="18">
    <mergeCell ref="C94:N94"/>
    <mergeCell ref="C95:N95"/>
    <mergeCell ref="C96:N96"/>
    <mergeCell ref="C97:N97"/>
    <mergeCell ref="C98:N98"/>
    <mergeCell ref="C99:N99"/>
    <mergeCell ref="C88:N88"/>
    <mergeCell ref="C89:N89"/>
    <mergeCell ref="C90:N90"/>
    <mergeCell ref="C91:N91"/>
    <mergeCell ref="C92:N92"/>
    <mergeCell ref="C93:N93"/>
    <mergeCell ref="A1:N1"/>
    <mergeCell ref="A2:N2"/>
    <mergeCell ref="A3:N3"/>
    <mergeCell ref="A85:N85"/>
    <mergeCell ref="C86:N86"/>
    <mergeCell ref="C87:N87"/>
  </mergeCells>
  <printOptions horizontalCentered="1"/>
  <pageMargins left="0.39370078740157483" right="0.39370078740157483" top="0.78740157480314965" bottom="0.78740157480314965" header="0.19685039370078741" footer="0.19685039370078741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B745B-4365-4954-8A9E-8D58E154CC9A}">
  <sheetPr>
    <pageSetUpPr fitToPage="1"/>
  </sheetPr>
  <dimension ref="A1:Y90"/>
  <sheetViews>
    <sheetView workbookViewId="0">
      <selection activeCell="A8" sqref="A8:N8"/>
    </sheetView>
  </sheetViews>
  <sheetFormatPr defaultColWidth="7.7109375" defaultRowHeight="15" x14ac:dyDescent="0.25"/>
  <cols>
    <col min="1" max="1" width="66.85546875" style="92" customWidth="1"/>
    <col min="2" max="4" width="15.42578125" style="58" bestFit="1" customWidth="1"/>
    <col min="5" max="5" width="15.7109375" style="58" customWidth="1"/>
    <col min="6" max="7" width="15.85546875" style="58" customWidth="1"/>
    <col min="8" max="8" width="15.42578125" style="58" customWidth="1"/>
    <col min="9" max="9" width="17.28515625" style="58" customWidth="1"/>
    <col min="10" max="11" width="15.5703125" style="58" customWidth="1"/>
    <col min="12" max="12" width="15.7109375" style="58" customWidth="1"/>
    <col min="13" max="13" width="15.42578125" style="58" customWidth="1"/>
    <col min="14" max="14" width="17.28515625" style="58" customWidth="1"/>
    <col min="15" max="15" width="7.7109375" style="58"/>
    <col min="16" max="16" width="9.85546875" style="58" bestFit="1" customWidth="1"/>
    <col min="17" max="24" width="14.7109375" style="58" bestFit="1" customWidth="1"/>
    <col min="25" max="25" width="17" style="58" customWidth="1"/>
    <col min="26" max="28" width="14.7109375" style="58" bestFit="1" customWidth="1"/>
    <col min="29" max="16384" width="7.7109375" style="58"/>
  </cols>
  <sheetData>
    <row r="1" spans="1:20" s="49" customFormat="1" x14ac:dyDescent="0.25">
      <c r="A1" s="47" t="s">
        <v>99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8"/>
    </row>
    <row r="2" spans="1:20" s="49" customFormat="1" x14ac:dyDescent="0.25">
      <c r="A2" s="47" t="s">
        <v>100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20" s="49" customFormat="1" x14ac:dyDescent="0.25">
      <c r="A3" s="47" t="s">
        <v>101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8"/>
    </row>
    <row r="4" spans="1:20" s="49" customFormat="1" x14ac:dyDescent="0.2">
      <c r="A4" s="50"/>
      <c r="B4" s="51"/>
      <c r="C4" s="48"/>
      <c r="D4" s="51"/>
      <c r="E4" s="48"/>
      <c r="F4" s="51"/>
      <c r="G4" s="52"/>
      <c r="H4" s="48"/>
      <c r="I4" s="48"/>
      <c r="J4" s="48"/>
      <c r="K4" s="48"/>
      <c r="L4" s="48"/>
      <c r="M4" s="48"/>
      <c r="N4" s="48"/>
      <c r="O4" s="48"/>
    </row>
    <row r="5" spans="1:20" s="49" customFormat="1" x14ac:dyDescent="0.25">
      <c r="A5" s="53"/>
      <c r="D5" s="54" t="s">
        <v>102</v>
      </c>
      <c r="E5" s="55" t="s">
        <v>103</v>
      </c>
      <c r="F5" s="55"/>
      <c r="G5" s="55"/>
      <c r="H5" s="55"/>
      <c r="I5" s="56"/>
      <c r="J5" s="56"/>
      <c r="K5" s="56"/>
      <c r="L5" s="56"/>
      <c r="M5" s="56"/>
      <c r="N5" s="48"/>
      <c r="O5" s="48"/>
    </row>
    <row r="6" spans="1:20" s="49" customFormat="1" x14ac:dyDescent="0.25">
      <c r="A6" s="50"/>
      <c r="B6" s="51"/>
      <c r="C6" s="48"/>
      <c r="D6" s="51"/>
      <c r="E6" s="48"/>
      <c r="F6" s="51"/>
      <c r="G6" s="48"/>
      <c r="H6" s="48"/>
      <c r="I6" s="48"/>
      <c r="J6" s="48"/>
      <c r="K6" s="48"/>
      <c r="L6" s="48"/>
      <c r="M6" s="48"/>
      <c r="N6" s="48"/>
      <c r="O6" s="48"/>
    </row>
    <row r="7" spans="1:20" s="49" customFormat="1" x14ac:dyDescent="0.25">
      <c r="A7" s="50"/>
      <c r="B7" s="51"/>
      <c r="C7" s="48"/>
      <c r="D7" s="51"/>
      <c r="E7" s="48"/>
      <c r="F7" s="51"/>
      <c r="G7" s="48"/>
      <c r="H7" s="48"/>
      <c r="I7" s="48"/>
      <c r="J7" s="48"/>
      <c r="K7" s="48"/>
      <c r="L7" s="48"/>
      <c r="M7" s="48"/>
      <c r="N7" s="48"/>
      <c r="O7" s="48"/>
    </row>
    <row r="8" spans="1:20" ht="18" x14ac:dyDescent="0.25">
      <c r="A8" s="57" t="s">
        <v>104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</row>
    <row r="9" spans="1:20" ht="20.25" x14ac:dyDescent="0.25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0" spans="1:20" s="64" customFormat="1" ht="15.75" x14ac:dyDescent="0.25">
      <c r="A10" s="61"/>
      <c r="B10" s="62" t="s">
        <v>105</v>
      </c>
      <c r="C10" s="62" t="s">
        <v>106</v>
      </c>
      <c r="D10" s="62" t="s">
        <v>107</v>
      </c>
      <c r="E10" s="62" t="s">
        <v>108</v>
      </c>
      <c r="F10" s="62" t="s">
        <v>109</v>
      </c>
      <c r="G10" s="62" t="s">
        <v>110</v>
      </c>
      <c r="H10" s="62" t="s">
        <v>111</v>
      </c>
      <c r="I10" s="62" t="s">
        <v>112</v>
      </c>
      <c r="J10" s="62" t="s">
        <v>113</v>
      </c>
      <c r="K10" s="62" t="s">
        <v>114</v>
      </c>
      <c r="L10" s="62" t="s">
        <v>115</v>
      </c>
      <c r="M10" s="62" t="s">
        <v>116</v>
      </c>
      <c r="N10" s="63" t="s">
        <v>117</v>
      </c>
    </row>
    <row r="11" spans="1:20" s="68" customFormat="1" ht="15.75" x14ac:dyDescent="0.25">
      <c r="A11" s="65" t="s">
        <v>118</v>
      </c>
      <c r="B11" s="66">
        <v>2499419.2400000002</v>
      </c>
      <c r="C11" s="66">
        <f t="shared" ref="C11:M11" si="0">B57</f>
        <v>2310315.5900000003</v>
      </c>
      <c r="D11" s="66">
        <f t="shared" si="0"/>
        <v>2248350.4899999993</v>
      </c>
      <c r="E11" s="66">
        <f t="shared" si="0"/>
        <v>1679657.6399999987</v>
      </c>
      <c r="F11" s="66">
        <f t="shared" si="0"/>
        <v>1211191.3699999982</v>
      </c>
      <c r="G11" s="66">
        <f t="shared" si="0"/>
        <v>1052026.9599999986</v>
      </c>
      <c r="H11" s="66">
        <f t="shared" si="0"/>
        <v>751312.98999999883</v>
      </c>
      <c r="I11" s="66">
        <f t="shared" si="0"/>
        <v>545380.39999999898</v>
      </c>
      <c r="J11" s="66">
        <f t="shared" si="0"/>
        <v>343685.7099999995</v>
      </c>
      <c r="K11" s="66">
        <f t="shared" si="0"/>
        <v>305386.98000000045</v>
      </c>
      <c r="L11" s="66">
        <f t="shared" si="0"/>
        <v>457688.90000000084</v>
      </c>
      <c r="M11" s="66">
        <f t="shared" si="0"/>
        <v>450440.81000000052</v>
      </c>
      <c r="N11" s="67">
        <f>B11</f>
        <v>2499419.2400000002</v>
      </c>
    </row>
    <row r="12" spans="1:20" x14ac:dyDescent="0.25">
      <c r="A12" s="69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</row>
    <row r="13" spans="1:20" x14ac:dyDescent="0.2">
      <c r="A13" s="71" t="s">
        <v>119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T13" s="52"/>
    </row>
    <row r="14" spans="1:20" x14ac:dyDescent="0.2">
      <c r="A14" s="73" t="s">
        <v>120</v>
      </c>
      <c r="B14" s="74">
        <v>3115668</v>
      </c>
      <c r="C14" s="74">
        <v>3115668</v>
      </c>
      <c r="D14" s="74">
        <v>3115668</v>
      </c>
      <c r="E14" s="74">
        <v>3115668</v>
      </c>
      <c r="F14" s="74">
        <v>3115668</v>
      </c>
      <c r="G14" s="74">
        <v>3115668</v>
      </c>
      <c r="H14" s="74">
        <v>3115668</v>
      </c>
      <c r="I14" s="74">
        <v>3115668</v>
      </c>
      <c r="J14" s="75">
        <v>3301420.62</v>
      </c>
      <c r="K14" s="74">
        <v>3115668</v>
      </c>
      <c r="L14" s="75">
        <v>3115668</v>
      </c>
      <c r="M14" s="75">
        <v>7448115.7300000004</v>
      </c>
      <c r="N14" s="76">
        <f t="shared" ref="N14:N19" si="1">SUM(B14:M14)</f>
        <v>41906216.350000009</v>
      </c>
      <c r="T14" s="52"/>
    </row>
    <row r="15" spans="1:20" x14ac:dyDescent="0.2">
      <c r="A15" s="73" t="s">
        <v>121</v>
      </c>
      <c r="B15" s="74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6">
        <f t="shared" si="1"/>
        <v>0</v>
      </c>
      <c r="T15" s="52"/>
    </row>
    <row r="16" spans="1:20" x14ac:dyDescent="0.2">
      <c r="A16" s="73" t="s">
        <v>25</v>
      </c>
      <c r="B16" s="74">
        <v>31216.75</v>
      </c>
      <c r="C16" s="75">
        <v>26244.33</v>
      </c>
      <c r="D16" s="74">
        <v>29076.309999999998</v>
      </c>
      <c r="E16" s="74">
        <v>19248.03</v>
      </c>
      <c r="F16" s="75">
        <v>18876.260000000002</v>
      </c>
      <c r="G16" s="75">
        <v>16084.350000000002</v>
      </c>
      <c r="H16" s="75">
        <v>12897.500000000002</v>
      </c>
      <c r="I16" s="75">
        <v>10672.57</v>
      </c>
      <c r="J16" s="75">
        <v>7618.5599999999986</v>
      </c>
      <c r="K16" s="75">
        <v>7027.74</v>
      </c>
      <c r="L16" s="75">
        <v>5415.83</v>
      </c>
      <c r="M16" s="75">
        <v>8660.08</v>
      </c>
      <c r="N16" s="76">
        <f t="shared" si="1"/>
        <v>193038.30999999997</v>
      </c>
      <c r="T16" s="52"/>
    </row>
    <row r="17" spans="1:25" x14ac:dyDescent="0.2">
      <c r="A17" s="73" t="s">
        <v>26</v>
      </c>
      <c r="B17" s="74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0</v>
      </c>
      <c r="N17" s="76">
        <f t="shared" si="1"/>
        <v>0</v>
      </c>
    </row>
    <row r="18" spans="1:25" x14ac:dyDescent="0.2">
      <c r="A18" s="73" t="s">
        <v>30</v>
      </c>
      <c r="B18" s="74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6">
        <f t="shared" si="1"/>
        <v>0</v>
      </c>
      <c r="Q18" s="52"/>
      <c r="Y18" s="77"/>
    </row>
    <row r="19" spans="1:25" x14ac:dyDescent="0.2">
      <c r="A19" s="73" t="s">
        <v>31</v>
      </c>
      <c r="B19" s="74">
        <f>702.96+11</f>
        <v>713.96</v>
      </c>
      <c r="C19" s="75">
        <v>251.34</v>
      </c>
      <c r="D19" s="75">
        <v>740.11</v>
      </c>
      <c r="E19" s="75">
        <v>0</v>
      </c>
      <c r="F19" s="75">
        <f>1137.58+11.5</f>
        <v>1149.08</v>
      </c>
      <c r="G19" s="75">
        <v>394.11</v>
      </c>
      <c r="H19" s="75">
        <f>103267.4+466.54+11.5</f>
        <v>103745.43999999999</v>
      </c>
      <c r="I19" s="75">
        <v>186525.48</v>
      </c>
      <c r="J19" s="75">
        <v>214525.48</v>
      </c>
      <c r="K19" s="75">
        <v>600866.30000000005</v>
      </c>
      <c r="L19" s="75">
        <v>1389862.74</v>
      </c>
      <c r="M19" s="75">
        <v>525.48</v>
      </c>
      <c r="N19" s="76">
        <f t="shared" si="1"/>
        <v>2499299.52</v>
      </c>
      <c r="Q19" s="52"/>
      <c r="R19" s="78"/>
      <c r="S19" s="79"/>
      <c r="T19" s="52"/>
    </row>
    <row r="20" spans="1:25" s="68" customFormat="1" ht="15.75" x14ac:dyDescent="0.2">
      <c r="A20" s="80" t="s">
        <v>122</v>
      </c>
      <c r="B20" s="81">
        <f t="shared" ref="B20:N20" si="2">SUM(B14:B19)</f>
        <v>3147598.71</v>
      </c>
      <c r="C20" s="81">
        <f t="shared" si="2"/>
        <v>3142163.67</v>
      </c>
      <c r="D20" s="81">
        <f t="shared" si="2"/>
        <v>3145484.42</v>
      </c>
      <c r="E20" s="81">
        <f t="shared" si="2"/>
        <v>3134916.03</v>
      </c>
      <c r="F20" s="81">
        <f t="shared" si="2"/>
        <v>3135693.34</v>
      </c>
      <c r="G20" s="81">
        <f t="shared" si="2"/>
        <v>3132146.46</v>
      </c>
      <c r="H20" s="81">
        <f t="shared" si="2"/>
        <v>3232310.94</v>
      </c>
      <c r="I20" s="81">
        <f t="shared" si="2"/>
        <v>3312866.05</v>
      </c>
      <c r="J20" s="81">
        <f t="shared" si="2"/>
        <v>3523564.66</v>
      </c>
      <c r="K20" s="81">
        <f t="shared" si="2"/>
        <v>3723562.04</v>
      </c>
      <c r="L20" s="81">
        <f t="shared" si="2"/>
        <v>4510946.57</v>
      </c>
      <c r="M20" s="81">
        <f t="shared" si="2"/>
        <v>7457301.290000001</v>
      </c>
      <c r="N20" s="82">
        <f t="shared" si="2"/>
        <v>44598554.180000015</v>
      </c>
      <c r="R20" s="78"/>
      <c r="S20" s="79"/>
      <c r="T20" s="83"/>
    </row>
    <row r="21" spans="1:25" x14ac:dyDescent="0.25">
      <c r="A21" s="69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1:25" x14ac:dyDescent="0.2">
      <c r="A22" s="85" t="s">
        <v>123</v>
      </c>
      <c r="B22" s="72"/>
      <c r="C22" s="72"/>
      <c r="D22" s="72"/>
      <c r="E22" s="86"/>
      <c r="F22" s="86"/>
      <c r="G22" s="72"/>
      <c r="H22" s="72"/>
      <c r="I22" s="72"/>
      <c r="J22" s="72"/>
      <c r="K22" s="72"/>
      <c r="L22" s="72"/>
      <c r="M22" s="72"/>
      <c r="N22" s="72"/>
      <c r="T22" s="52"/>
    </row>
    <row r="23" spans="1:25" ht="15.75" x14ac:dyDescent="0.25">
      <c r="A23" s="87" t="s">
        <v>124</v>
      </c>
      <c r="B23" s="88">
        <f t="shared" ref="B23:M23" si="3">SUM(B24:B31)</f>
        <v>2149471.6500000004</v>
      </c>
      <c r="C23" s="88">
        <f t="shared" si="3"/>
        <v>1798013.84</v>
      </c>
      <c r="D23" s="88">
        <f t="shared" si="3"/>
        <v>2000604.41</v>
      </c>
      <c r="E23" s="88">
        <f t="shared" si="3"/>
        <v>1890840.79</v>
      </c>
      <c r="F23" s="88">
        <f t="shared" si="3"/>
        <v>1993461.88</v>
      </c>
      <c r="G23" s="88">
        <f t="shared" si="3"/>
        <v>2166843.2800000003</v>
      </c>
      <c r="H23" s="88">
        <f>SUM(H24:H31)</f>
        <v>2042430.7499999995</v>
      </c>
      <c r="I23" s="88">
        <f t="shared" si="3"/>
        <v>1835681.7600000002</v>
      </c>
      <c r="J23" s="88">
        <f t="shared" si="3"/>
        <v>1906745.17</v>
      </c>
      <c r="K23" s="88">
        <f t="shared" si="3"/>
        <v>1930351.3599999999</v>
      </c>
      <c r="L23" s="88">
        <f t="shared" si="3"/>
        <v>2661789.96</v>
      </c>
      <c r="M23" s="88">
        <f t="shared" si="3"/>
        <v>2855546.69</v>
      </c>
      <c r="N23" s="89">
        <f t="shared" ref="N23:N31" si="4">SUM(B23:M23)</f>
        <v>25231781.540000003</v>
      </c>
    </row>
    <row r="24" spans="1:25" ht="15.75" x14ac:dyDescent="0.2">
      <c r="A24" s="73" t="s">
        <v>39</v>
      </c>
      <c r="B24" s="74">
        <v>1178191.8400000001</v>
      </c>
      <c r="C24" s="75">
        <v>1079037.8400000001</v>
      </c>
      <c r="D24" s="75">
        <v>1165823.28</v>
      </c>
      <c r="E24" s="75">
        <v>1131987.8700000001</v>
      </c>
      <c r="F24" s="75">
        <v>1250464.93</v>
      </c>
      <c r="G24" s="75">
        <v>1249294.3999999999</v>
      </c>
      <c r="H24" s="75">
        <v>1161816.6499999999</v>
      </c>
      <c r="I24" s="75">
        <v>1107048.55</v>
      </c>
      <c r="J24" s="75">
        <v>1149419.3700000001</v>
      </c>
      <c r="K24" s="75">
        <v>1188231.73</v>
      </c>
      <c r="L24" s="75">
        <v>1173778.3899999999</v>
      </c>
      <c r="M24" s="75">
        <v>1148747.1000000001</v>
      </c>
      <c r="N24" s="89">
        <f t="shared" si="4"/>
        <v>13983841.950000001</v>
      </c>
    </row>
    <row r="25" spans="1:25" ht="15.75" x14ac:dyDescent="0.2">
      <c r="A25" s="73" t="s">
        <v>40</v>
      </c>
      <c r="B25" s="74">
        <v>202714.67</v>
      </c>
      <c r="C25" s="74">
        <v>201016.72</v>
      </c>
      <c r="D25" s="75">
        <v>209279.62</v>
      </c>
      <c r="E25" s="75">
        <v>211746.7</v>
      </c>
      <c r="F25" s="75">
        <v>218745.35</v>
      </c>
      <c r="G25" s="75">
        <v>225026.5</v>
      </c>
      <c r="H25" s="75">
        <v>218637.15</v>
      </c>
      <c r="I25" s="75">
        <v>222183.7</v>
      </c>
      <c r="J25" s="75">
        <v>216558.65</v>
      </c>
      <c r="K25" s="75">
        <v>209165.44</v>
      </c>
      <c r="L25" s="75">
        <v>303385.31</v>
      </c>
      <c r="M25" s="75">
        <v>320170.99</v>
      </c>
      <c r="N25" s="89">
        <f t="shared" si="4"/>
        <v>2758630.8</v>
      </c>
    </row>
    <row r="26" spans="1:25" ht="15.75" x14ac:dyDescent="0.2">
      <c r="A26" s="73" t="s">
        <v>41</v>
      </c>
      <c r="B26" s="74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89">
        <f t="shared" si="4"/>
        <v>0</v>
      </c>
    </row>
    <row r="27" spans="1:25" ht="15.75" x14ac:dyDescent="0.2">
      <c r="A27" s="73" t="s">
        <v>42</v>
      </c>
      <c r="B27" s="74">
        <v>644071.29</v>
      </c>
      <c r="C27" s="75">
        <v>378567.23</v>
      </c>
      <c r="D27" s="75">
        <v>401567.53</v>
      </c>
      <c r="E27" s="75">
        <v>399710.62</v>
      </c>
      <c r="F27" s="75">
        <v>399432.31</v>
      </c>
      <c r="G27" s="75">
        <v>448553.78</v>
      </c>
      <c r="H27" s="75">
        <v>431059.86</v>
      </c>
      <c r="I27" s="75">
        <v>404307.79</v>
      </c>
      <c r="J27" s="75">
        <v>371162.36</v>
      </c>
      <c r="K27" s="75">
        <v>403097.45</v>
      </c>
      <c r="L27" s="75">
        <v>449185.75</v>
      </c>
      <c r="M27" s="75">
        <v>599086.62</v>
      </c>
      <c r="N27" s="89">
        <f t="shared" si="4"/>
        <v>5329802.59</v>
      </c>
    </row>
    <row r="28" spans="1:25" ht="15.75" x14ac:dyDescent="0.2">
      <c r="A28" s="73" t="s">
        <v>43</v>
      </c>
      <c r="B28" s="74">
        <v>14095.26</v>
      </c>
      <c r="C28" s="75">
        <v>9805.9500000000007</v>
      </c>
      <c r="D28" s="75">
        <v>39690.14</v>
      </c>
      <c r="E28" s="75">
        <v>18013.669999999998</v>
      </c>
      <c r="F28" s="75">
        <v>27172.65</v>
      </c>
      <c r="G28" s="75">
        <v>108299.13</v>
      </c>
      <c r="H28" s="75">
        <v>37186.879999999997</v>
      </c>
      <c r="I28" s="75">
        <v>21641.33</v>
      </c>
      <c r="J28" s="75">
        <v>16762.25</v>
      </c>
      <c r="K28" s="75">
        <v>29379.77</v>
      </c>
      <c r="L28" s="75">
        <v>57352.33</v>
      </c>
      <c r="M28" s="75">
        <v>28310.46</v>
      </c>
      <c r="N28" s="89">
        <f t="shared" si="4"/>
        <v>407709.82000000007</v>
      </c>
    </row>
    <row r="29" spans="1:25" ht="15.75" x14ac:dyDescent="0.2">
      <c r="A29" s="73" t="s">
        <v>125</v>
      </c>
      <c r="B29" s="74">
        <v>4155.34</v>
      </c>
      <c r="C29" s="75">
        <v>16720.77</v>
      </c>
      <c r="D29" s="75">
        <v>27592.12</v>
      </c>
      <c r="E29" s="75">
        <v>21351.58</v>
      </c>
      <c r="F29" s="75">
        <v>14794.01</v>
      </c>
      <c r="G29" s="75">
        <v>19372</v>
      </c>
      <c r="H29" s="75">
        <v>25172.95</v>
      </c>
      <c r="I29" s="75">
        <v>8653.82</v>
      </c>
      <c r="J29" s="75">
        <v>15102.22</v>
      </c>
      <c r="K29" s="75">
        <v>999.07</v>
      </c>
      <c r="L29" s="75">
        <v>570558.48</v>
      </c>
      <c r="M29" s="75">
        <v>457785.4</v>
      </c>
      <c r="N29" s="89">
        <f t="shared" si="4"/>
        <v>1182257.76</v>
      </c>
    </row>
    <row r="30" spans="1:25" ht="15.75" x14ac:dyDescent="0.2">
      <c r="A30" s="73" t="s">
        <v>126</v>
      </c>
      <c r="B30" s="74">
        <v>106193.25</v>
      </c>
      <c r="C30" s="75">
        <v>112815.33</v>
      </c>
      <c r="D30" s="75">
        <v>156601.72</v>
      </c>
      <c r="E30" s="75">
        <v>107980.35</v>
      </c>
      <c r="F30" s="75">
        <v>82802.63</v>
      </c>
      <c r="G30" s="75">
        <v>116247.47</v>
      </c>
      <c r="H30" s="75">
        <v>168507.26</v>
      </c>
      <c r="I30" s="75">
        <v>71771.570000000007</v>
      </c>
      <c r="J30" s="75">
        <v>137665.32</v>
      </c>
      <c r="K30" s="75">
        <v>99402.9</v>
      </c>
      <c r="L30" s="75">
        <v>107479.7</v>
      </c>
      <c r="M30" s="75">
        <v>300118.59999999998</v>
      </c>
      <c r="N30" s="89">
        <f t="shared" si="4"/>
        <v>1567586.1</v>
      </c>
    </row>
    <row r="31" spans="1:25" ht="15.75" x14ac:dyDescent="0.2">
      <c r="A31" s="73" t="s">
        <v>44</v>
      </c>
      <c r="B31" s="75">
        <v>50</v>
      </c>
      <c r="C31" s="75">
        <v>50</v>
      </c>
      <c r="D31" s="75">
        <v>50</v>
      </c>
      <c r="E31" s="75">
        <v>50</v>
      </c>
      <c r="F31" s="75">
        <v>50</v>
      </c>
      <c r="G31" s="75">
        <v>50</v>
      </c>
      <c r="H31" s="75">
        <v>50</v>
      </c>
      <c r="I31" s="75">
        <v>75</v>
      </c>
      <c r="J31" s="75">
        <v>75</v>
      </c>
      <c r="K31" s="75">
        <v>75</v>
      </c>
      <c r="L31" s="75">
        <v>50</v>
      </c>
      <c r="M31" s="75">
        <v>1327.52</v>
      </c>
      <c r="N31" s="89">
        <f t="shared" si="4"/>
        <v>1952.52</v>
      </c>
    </row>
    <row r="32" spans="1:25" ht="15.75" x14ac:dyDescent="0.2">
      <c r="A32" s="73"/>
      <c r="B32" s="74"/>
      <c r="C32" s="90"/>
      <c r="D32" s="90"/>
      <c r="E32" s="75"/>
      <c r="F32" s="90"/>
      <c r="G32" s="90"/>
      <c r="H32" s="75"/>
      <c r="I32" s="90"/>
      <c r="J32" s="90"/>
      <c r="K32" s="90"/>
      <c r="L32" s="90"/>
      <c r="M32" s="90"/>
      <c r="N32" s="89"/>
    </row>
    <row r="33" spans="1:14" ht="15.75" x14ac:dyDescent="0.25">
      <c r="A33" s="87" t="s">
        <v>48</v>
      </c>
      <c r="B33" s="88">
        <f t="shared" ref="B33:M33" si="5">SUM(B35:B37)</f>
        <v>637732.79999999993</v>
      </c>
      <c r="C33" s="88">
        <f t="shared" si="5"/>
        <v>722630.06</v>
      </c>
      <c r="D33" s="88">
        <f t="shared" si="5"/>
        <v>748201.87</v>
      </c>
      <c r="E33" s="88">
        <f t="shared" si="5"/>
        <v>637692.26</v>
      </c>
      <c r="F33" s="88">
        <f t="shared" si="5"/>
        <v>649624.35</v>
      </c>
      <c r="G33" s="88">
        <f>SUM(G35:G37)</f>
        <v>684542.44000000006</v>
      </c>
      <c r="H33" s="88">
        <f t="shared" si="5"/>
        <v>745272.66</v>
      </c>
      <c r="I33" s="88">
        <f t="shared" si="5"/>
        <v>682233.91999999993</v>
      </c>
      <c r="J33" s="88">
        <f t="shared" si="5"/>
        <v>599700.15</v>
      </c>
      <c r="K33" s="88">
        <f t="shared" si="5"/>
        <v>676200.23</v>
      </c>
      <c r="L33" s="88">
        <f t="shared" si="5"/>
        <v>650776.23</v>
      </c>
      <c r="M33" s="88">
        <f t="shared" si="5"/>
        <v>595950.38</v>
      </c>
      <c r="N33" s="89">
        <f t="shared" ref="N33:N52" si="6">SUM(B33:M33)</f>
        <v>8030557.3500000006</v>
      </c>
    </row>
    <row r="34" spans="1:14" ht="15.75" x14ac:dyDescent="0.2">
      <c r="A34" s="87" t="s">
        <v>49</v>
      </c>
      <c r="B34" s="88"/>
      <c r="C34" s="90"/>
      <c r="D34" s="90"/>
      <c r="E34" s="75"/>
      <c r="F34" s="90"/>
      <c r="G34" s="90"/>
      <c r="H34" s="75"/>
      <c r="I34" s="90"/>
      <c r="J34" s="90"/>
      <c r="K34" s="90"/>
      <c r="L34" s="90"/>
      <c r="M34" s="90"/>
      <c r="N34" s="89">
        <f t="shared" si="6"/>
        <v>0</v>
      </c>
    </row>
    <row r="35" spans="1:14" ht="15.75" x14ac:dyDescent="0.2">
      <c r="A35" s="73" t="s">
        <v>50</v>
      </c>
      <c r="B35" s="74">
        <v>629007.06999999995</v>
      </c>
      <c r="C35" s="90">
        <v>713076.51</v>
      </c>
      <c r="D35" s="75">
        <v>723637.94</v>
      </c>
      <c r="E35" s="75">
        <v>633307.56999999995</v>
      </c>
      <c r="F35" s="90">
        <v>632031.96</v>
      </c>
      <c r="G35" s="90">
        <v>668594.16</v>
      </c>
      <c r="H35" s="75">
        <v>728329.39</v>
      </c>
      <c r="I35" s="90">
        <v>660961.6</v>
      </c>
      <c r="J35" s="90">
        <v>573191.52</v>
      </c>
      <c r="K35" s="90">
        <v>664543.01</v>
      </c>
      <c r="L35" s="75">
        <v>645794.23</v>
      </c>
      <c r="M35" s="90">
        <v>594001.30000000005</v>
      </c>
      <c r="N35" s="89">
        <f t="shared" si="6"/>
        <v>7866476.2599999988</v>
      </c>
    </row>
    <row r="36" spans="1:14" ht="15.75" x14ac:dyDescent="0.2">
      <c r="A36" s="73" t="s">
        <v>51</v>
      </c>
      <c r="B36" s="74">
        <v>8632.82</v>
      </c>
      <c r="C36" s="90">
        <v>9368</v>
      </c>
      <c r="D36" s="75">
        <v>24563.93</v>
      </c>
      <c r="E36" s="75">
        <v>4368.04</v>
      </c>
      <c r="F36" s="90">
        <v>16423.84</v>
      </c>
      <c r="G36" s="90">
        <v>15937.18</v>
      </c>
      <c r="H36" s="75">
        <v>16937.72</v>
      </c>
      <c r="I36" s="90">
        <v>21268.32</v>
      </c>
      <c r="J36" s="90">
        <v>26508.63</v>
      </c>
      <c r="K36" s="90">
        <v>11653.22</v>
      </c>
      <c r="L36" s="75">
        <v>4962</v>
      </c>
      <c r="M36" s="90">
        <v>1949.08</v>
      </c>
      <c r="N36" s="89">
        <f t="shared" si="6"/>
        <v>162572.78</v>
      </c>
    </row>
    <row r="37" spans="1:14" ht="15.75" x14ac:dyDescent="0.2">
      <c r="A37" s="73" t="s">
        <v>52</v>
      </c>
      <c r="B37" s="74">
        <v>92.91</v>
      </c>
      <c r="C37" s="90">
        <v>185.55</v>
      </c>
      <c r="D37" s="75">
        <v>0</v>
      </c>
      <c r="E37" s="75">
        <v>16.649999999999999</v>
      </c>
      <c r="F37" s="90">
        <v>1168.55</v>
      </c>
      <c r="G37" s="90">
        <v>11.1</v>
      </c>
      <c r="H37" s="75">
        <v>5.55</v>
      </c>
      <c r="I37" s="90">
        <v>4</v>
      </c>
      <c r="J37" s="90">
        <v>0</v>
      </c>
      <c r="K37" s="90">
        <v>4</v>
      </c>
      <c r="L37" s="75">
        <v>20</v>
      </c>
      <c r="M37" s="90">
        <v>0</v>
      </c>
      <c r="N37" s="89">
        <f t="shared" si="6"/>
        <v>1508.3099999999997</v>
      </c>
    </row>
    <row r="38" spans="1:14" ht="15.75" x14ac:dyDescent="0.25">
      <c r="A38" s="87" t="s">
        <v>127</v>
      </c>
      <c r="B38" s="88">
        <f t="shared" ref="B38:L38" si="7">SUM(B39:B41)</f>
        <v>417891.51</v>
      </c>
      <c r="C38" s="88">
        <f t="shared" si="7"/>
        <v>511230.44999999995</v>
      </c>
      <c r="D38" s="88">
        <f t="shared" si="7"/>
        <v>629445.60000000009</v>
      </c>
      <c r="E38" s="88">
        <f t="shared" si="7"/>
        <v>925186.21</v>
      </c>
      <c r="F38" s="88">
        <f t="shared" si="7"/>
        <v>506685.55</v>
      </c>
      <c r="G38" s="88">
        <f t="shared" si="7"/>
        <v>477652.86</v>
      </c>
      <c r="H38" s="88">
        <f t="shared" si="7"/>
        <v>499237.51</v>
      </c>
      <c r="I38" s="88">
        <f t="shared" si="7"/>
        <v>650225.49</v>
      </c>
      <c r="J38" s="88">
        <f t="shared" si="7"/>
        <v>729779.95</v>
      </c>
      <c r="K38" s="88">
        <f t="shared" si="7"/>
        <v>579345.59000000008</v>
      </c>
      <c r="L38" s="88">
        <f t="shared" si="7"/>
        <v>496614.36</v>
      </c>
      <c r="M38" s="88">
        <f>SUM(M39:M41)</f>
        <v>497922.63</v>
      </c>
      <c r="N38" s="89">
        <f t="shared" si="6"/>
        <v>6921217.71</v>
      </c>
    </row>
    <row r="39" spans="1:14" ht="15.75" x14ac:dyDescent="0.2">
      <c r="A39" s="73" t="s">
        <v>128</v>
      </c>
      <c r="B39" s="74">
        <v>110343.06</v>
      </c>
      <c r="C39" s="75">
        <v>51769.46</v>
      </c>
      <c r="D39" s="75">
        <v>162720.17000000001</v>
      </c>
      <c r="E39" s="75">
        <v>534872.37</v>
      </c>
      <c r="F39" s="75">
        <v>61408.75</v>
      </c>
      <c r="G39" s="75">
        <v>63510.77</v>
      </c>
      <c r="H39" s="75">
        <v>42498.73</v>
      </c>
      <c r="I39" s="75">
        <v>194718.31</v>
      </c>
      <c r="J39" s="75">
        <v>111296.01</v>
      </c>
      <c r="K39" s="75">
        <v>129583.78</v>
      </c>
      <c r="L39" s="75">
        <v>118576.92</v>
      </c>
      <c r="M39" s="75">
        <v>89335.74</v>
      </c>
      <c r="N39" s="89">
        <f t="shared" si="6"/>
        <v>1670634.07</v>
      </c>
    </row>
    <row r="40" spans="1:14" ht="15.75" x14ac:dyDescent="0.2">
      <c r="A40" s="73" t="s">
        <v>129</v>
      </c>
      <c r="B40" s="74">
        <v>78674.880000000005</v>
      </c>
      <c r="C40" s="75">
        <v>181946.63</v>
      </c>
      <c r="D40" s="75">
        <v>186310.35</v>
      </c>
      <c r="E40" s="75">
        <v>103877.59</v>
      </c>
      <c r="F40" s="75">
        <v>153096.29999999999</v>
      </c>
      <c r="G40" s="75">
        <v>125708.91</v>
      </c>
      <c r="H40" s="75">
        <v>186961.74</v>
      </c>
      <c r="I40" s="75">
        <v>185511.43</v>
      </c>
      <c r="J40" s="75">
        <v>234355.97</v>
      </c>
      <c r="K40" s="75">
        <v>189132.75</v>
      </c>
      <c r="L40" s="75">
        <v>109431.55</v>
      </c>
      <c r="M40" s="75">
        <v>110026.53</v>
      </c>
      <c r="N40" s="89">
        <f t="shared" si="6"/>
        <v>1845034.6300000001</v>
      </c>
    </row>
    <row r="41" spans="1:14" ht="15.75" x14ac:dyDescent="0.2">
      <c r="A41" s="73" t="s">
        <v>130</v>
      </c>
      <c r="B41" s="74">
        <v>228873.57</v>
      </c>
      <c r="C41" s="75">
        <v>277514.36</v>
      </c>
      <c r="D41" s="75">
        <v>280415.08</v>
      </c>
      <c r="E41" s="75">
        <v>286436.25</v>
      </c>
      <c r="F41" s="75">
        <v>292180.5</v>
      </c>
      <c r="G41" s="75">
        <v>288433.18</v>
      </c>
      <c r="H41" s="75">
        <v>269777.03999999998</v>
      </c>
      <c r="I41" s="75">
        <v>269995.75</v>
      </c>
      <c r="J41" s="75">
        <v>384127.97</v>
      </c>
      <c r="K41" s="75">
        <v>260629.06</v>
      </c>
      <c r="L41" s="75">
        <v>268605.89</v>
      </c>
      <c r="M41" s="75">
        <v>298560.36</v>
      </c>
      <c r="N41" s="89">
        <f t="shared" si="6"/>
        <v>3405549.0100000002</v>
      </c>
    </row>
    <row r="42" spans="1:14" ht="15.75" x14ac:dyDescent="0.25">
      <c r="A42" s="87" t="s">
        <v>131</v>
      </c>
      <c r="B42" s="88">
        <f t="shared" ref="B42:M42" si="8">SUM(B43:B45)</f>
        <v>0</v>
      </c>
      <c r="C42" s="88">
        <f t="shared" si="8"/>
        <v>0</v>
      </c>
      <c r="D42" s="88">
        <f t="shared" si="8"/>
        <v>122306.44</v>
      </c>
      <c r="E42" s="88">
        <f t="shared" si="8"/>
        <v>0</v>
      </c>
      <c r="F42" s="88">
        <f t="shared" si="8"/>
        <v>0</v>
      </c>
      <c r="G42" s="88">
        <f t="shared" si="8"/>
        <v>0</v>
      </c>
      <c r="H42" s="88">
        <f t="shared" si="8"/>
        <v>0</v>
      </c>
      <c r="I42" s="88">
        <f t="shared" si="8"/>
        <v>0</v>
      </c>
      <c r="J42" s="88">
        <f t="shared" si="8"/>
        <v>0</v>
      </c>
      <c r="K42" s="88">
        <f t="shared" si="8"/>
        <v>0</v>
      </c>
      <c r="L42" s="88">
        <f t="shared" si="8"/>
        <v>0</v>
      </c>
      <c r="M42" s="88">
        <f t="shared" si="8"/>
        <v>0</v>
      </c>
      <c r="N42" s="89">
        <f t="shared" si="6"/>
        <v>122306.44</v>
      </c>
    </row>
    <row r="43" spans="1:14" ht="15.75" x14ac:dyDescent="0.2">
      <c r="A43" s="73" t="s">
        <v>57</v>
      </c>
      <c r="B43" s="74">
        <v>0</v>
      </c>
      <c r="C43" s="75">
        <v>0</v>
      </c>
      <c r="D43" s="75">
        <v>122306.44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0</v>
      </c>
      <c r="N43" s="89">
        <f t="shared" si="6"/>
        <v>122306.44</v>
      </c>
    </row>
    <row r="44" spans="1:14" ht="15.75" x14ac:dyDescent="0.2">
      <c r="A44" s="73" t="s">
        <v>58</v>
      </c>
      <c r="B44" s="74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89">
        <f t="shared" si="6"/>
        <v>0</v>
      </c>
    </row>
    <row r="45" spans="1:14" ht="15.75" x14ac:dyDescent="0.2">
      <c r="A45" s="73" t="s">
        <v>59</v>
      </c>
      <c r="B45" s="74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89">
        <f t="shared" si="6"/>
        <v>0</v>
      </c>
    </row>
    <row r="46" spans="1:14" ht="15.75" x14ac:dyDescent="0.2">
      <c r="A46" s="73" t="s">
        <v>132</v>
      </c>
      <c r="B46" s="74">
        <v>97986.84</v>
      </c>
      <c r="C46" s="75">
        <v>156531.1</v>
      </c>
      <c r="D46" s="75">
        <v>87049.87</v>
      </c>
      <c r="E46" s="75">
        <v>95442.66</v>
      </c>
      <c r="F46" s="75">
        <v>111583.94</v>
      </c>
      <c r="G46" s="75">
        <v>94438.07</v>
      </c>
      <c r="H46" s="75">
        <v>105552.84</v>
      </c>
      <c r="I46" s="75">
        <v>98178.55</v>
      </c>
      <c r="J46" s="75">
        <v>98413.28</v>
      </c>
      <c r="K46" s="75">
        <v>126709.58</v>
      </c>
      <c r="L46" s="75">
        <v>95641.1</v>
      </c>
      <c r="M46" s="75">
        <v>93238.34</v>
      </c>
      <c r="N46" s="89">
        <f t="shared" si="6"/>
        <v>1260766.1700000002</v>
      </c>
    </row>
    <row r="47" spans="1:14" ht="15.75" x14ac:dyDescent="0.2">
      <c r="A47" s="73" t="s">
        <v>61</v>
      </c>
      <c r="B47" s="74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89">
        <f t="shared" si="6"/>
        <v>0</v>
      </c>
    </row>
    <row r="48" spans="1:14" ht="15.75" x14ac:dyDescent="0.2">
      <c r="A48" s="73" t="s">
        <v>62</v>
      </c>
      <c r="B48" s="74">
        <v>0</v>
      </c>
      <c r="C48" s="75">
        <v>0</v>
      </c>
      <c r="D48" s="75">
        <v>11.5</v>
      </c>
      <c r="E48" s="75">
        <v>0</v>
      </c>
      <c r="F48" s="75">
        <v>0</v>
      </c>
      <c r="G48" s="75">
        <v>11.5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89">
        <f t="shared" si="6"/>
        <v>23</v>
      </c>
    </row>
    <row r="49" spans="1:14" ht="15.75" x14ac:dyDescent="0.2">
      <c r="A49" s="73" t="s">
        <v>63</v>
      </c>
      <c r="B49" s="74">
        <v>8528.36</v>
      </c>
      <c r="C49" s="75">
        <v>13223.32</v>
      </c>
      <c r="D49" s="75">
        <v>11386.98</v>
      </c>
      <c r="E49" s="75">
        <v>4174.9399999999996</v>
      </c>
      <c r="F49" s="75">
        <v>9558.0300000000007</v>
      </c>
      <c r="G49" s="75">
        <v>9372.2800000000007</v>
      </c>
      <c r="H49" s="75">
        <v>8514.77</v>
      </c>
      <c r="I49" s="75">
        <v>9253.2099999999991</v>
      </c>
      <c r="J49" s="75">
        <v>5257.52</v>
      </c>
      <c r="K49" s="75">
        <v>8143.3</v>
      </c>
      <c r="L49" s="75">
        <v>2663.79</v>
      </c>
      <c r="M49" s="75">
        <v>3178.95</v>
      </c>
      <c r="N49" s="89">
        <f t="shared" si="6"/>
        <v>93255.450000000012</v>
      </c>
    </row>
    <row r="50" spans="1:14" ht="15.75" x14ac:dyDescent="0.2">
      <c r="A50" s="73" t="s">
        <v>67</v>
      </c>
      <c r="B50" s="74">
        <v>25091.200000000001</v>
      </c>
      <c r="C50" s="75">
        <v>2500</v>
      </c>
      <c r="D50" s="75">
        <v>2060.6</v>
      </c>
      <c r="E50" s="75">
        <v>1645.44</v>
      </c>
      <c r="F50" s="75">
        <v>17704</v>
      </c>
      <c r="G50" s="75">
        <v>0</v>
      </c>
      <c r="H50" s="75">
        <v>18515</v>
      </c>
      <c r="I50" s="75">
        <v>102582.05</v>
      </c>
      <c r="J50" s="75">
        <v>35186.86</v>
      </c>
      <c r="K50" s="75">
        <v>2929.6</v>
      </c>
      <c r="L50" s="75">
        <v>2358.9699999999998</v>
      </c>
      <c r="M50" s="75">
        <v>44071.12</v>
      </c>
      <c r="N50" s="89">
        <f t="shared" si="6"/>
        <v>254644.83999999997</v>
      </c>
    </row>
    <row r="51" spans="1:14" ht="15.75" x14ac:dyDescent="0.2">
      <c r="A51" s="73" t="s">
        <v>133</v>
      </c>
      <c r="B51" s="74">
        <v>0</v>
      </c>
      <c r="C51" s="75">
        <v>0</v>
      </c>
      <c r="D51" s="75">
        <v>0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89">
        <f t="shared" si="6"/>
        <v>0</v>
      </c>
    </row>
    <row r="52" spans="1:14" ht="15.75" x14ac:dyDescent="0.2">
      <c r="A52" s="73" t="s">
        <v>65</v>
      </c>
      <c r="B52" s="74">
        <v>0</v>
      </c>
      <c r="C52" s="75">
        <v>0</v>
      </c>
      <c r="D52" s="75">
        <v>113110</v>
      </c>
      <c r="E52" s="75">
        <v>48400</v>
      </c>
      <c r="F52" s="75">
        <v>6240</v>
      </c>
      <c r="G52" s="75">
        <v>0</v>
      </c>
      <c r="H52" s="75">
        <v>18720</v>
      </c>
      <c r="I52" s="75">
        <v>136405.76000000001</v>
      </c>
      <c r="J52" s="75">
        <v>186780.46</v>
      </c>
      <c r="K52" s="75">
        <v>247580.46</v>
      </c>
      <c r="L52" s="75">
        <v>608350.25</v>
      </c>
      <c r="M52" s="75">
        <f>1389600+55148.9</f>
        <v>1444748.9</v>
      </c>
      <c r="N52" s="89">
        <f t="shared" si="6"/>
        <v>2810335.83</v>
      </c>
    </row>
    <row r="53" spans="1:14" s="68" customFormat="1" ht="15.75" x14ac:dyDescent="0.25">
      <c r="A53" s="80" t="s">
        <v>134</v>
      </c>
      <c r="B53" s="81">
        <f t="shared" ref="B53:N53" si="9">B23+B42+B33+B38+B46+B47+B48+B49+B50+B51+B52</f>
        <v>3336702.36</v>
      </c>
      <c r="C53" s="81">
        <f t="shared" si="9"/>
        <v>3204128.7700000005</v>
      </c>
      <c r="D53" s="81">
        <f t="shared" si="9"/>
        <v>3714177.2700000005</v>
      </c>
      <c r="E53" s="81">
        <f t="shared" si="9"/>
        <v>3603382.3</v>
      </c>
      <c r="F53" s="81">
        <f t="shared" si="9"/>
        <v>3294857.7499999995</v>
      </c>
      <c r="G53" s="81">
        <f t="shared" si="9"/>
        <v>3432860.4299999997</v>
      </c>
      <c r="H53" s="81">
        <f>H23+H42+H33+H38+H46+H47+H48+H49+H50+H51+H52</f>
        <v>3438243.53</v>
      </c>
      <c r="I53" s="81">
        <f>I23+I42+I33+I38+I46+I47+I48+I49+I50+I51+I52</f>
        <v>3514560.7399999993</v>
      </c>
      <c r="J53" s="81">
        <f t="shared" si="9"/>
        <v>3561863.3899999992</v>
      </c>
      <c r="K53" s="81">
        <f t="shared" si="9"/>
        <v>3571260.1199999996</v>
      </c>
      <c r="L53" s="81">
        <f t="shared" si="9"/>
        <v>4518194.66</v>
      </c>
      <c r="M53" s="81">
        <f t="shared" si="9"/>
        <v>5534657.0099999998</v>
      </c>
      <c r="N53" s="81">
        <f t="shared" si="9"/>
        <v>44724888.330000013</v>
      </c>
    </row>
    <row r="54" spans="1:14" x14ac:dyDescent="0.25">
      <c r="A54" s="69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</row>
    <row r="55" spans="1:14" s="68" customFormat="1" ht="15.75" x14ac:dyDescent="0.25">
      <c r="A55" s="80" t="s">
        <v>135</v>
      </c>
      <c r="B55" s="91">
        <f t="shared" ref="B55:N55" si="10">B20-B53</f>
        <v>-189103.64999999991</v>
      </c>
      <c r="C55" s="81">
        <f t="shared" si="10"/>
        <v>-61965.100000000559</v>
      </c>
      <c r="D55" s="81">
        <f>D20-D53</f>
        <v>-568692.85000000056</v>
      </c>
      <c r="E55" s="81">
        <f>E20-E53</f>
        <v>-468466.27</v>
      </c>
      <c r="F55" s="81">
        <f t="shared" si="10"/>
        <v>-159164.40999999968</v>
      </c>
      <c r="G55" s="81">
        <f t="shared" si="10"/>
        <v>-300713.96999999974</v>
      </c>
      <c r="H55" s="81">
        <f t="shared" si="10"/>
        <v>-205932.58999999985</v>
      </c>
      <c r="I55" s="81">
        <f t="shared" si="10"/>
        <v>-201694.68999999948</v>
      </c>
      <c r="J55" s="81">
        <f t="shared" si="10"/>
        <v>-38298.72999999905</v>
      </c>
      <c r="K55" s="81">
        <f t="shared" si="10"/>
        <v>152301.92000000039</v>
      </c>
      <c r="L55" s="81">
        <f t="shared" si="10"/>
        <v>-7248.089999999851</v>
      </c>
      <c r="M55" s="81">
        <f t="shared" si="10"/>
        <v>1922644.2800000012</v>
      </c>
      <c r="N55" s="81">
        <f t="shared" si="10"/>
        <v>-126334.14999999851</v>
      </c>
    </row>
    <row r="56" spans="1:14" x14ac:dyDescent="0.25">
      <c r="A56" s="69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</row>
    <row r="57" spans="1:14" s="92" customFormat="1" ht="15.75" x14ac:dyDescent="0.25">
      <c r="A57" s="80" t="s">
        <v>136</v>
      </c>
      <c r="B57" s="91">
        <f t="shared" ref="B57:N57" si="11">B11+B20-B53</f>
        <v>2310315.5900000003</v>
      </c>
      <c r="C57" s="81">
        <f t="shared" si="11"/>
        <v>2248350.4899999993</v>
      </c>
      <c r="D57" s="81">
        <f t="shared" si="11"/>
        <v>1679657.6399999987</v>
      </c>
      <c r="E57" s="81">
        <f t="shared" si="11"/>
        <v>1211191.3699999982</v>
      </c>
      <c r="F57" s="81">
        <f t="shared" si="11"/>
        <v>1052026.9599999986</v>
      </c>
      <c r="G57" s="81">
        <f t="shared" si="11"/>
        <v>751312.98999999883</v>
      </c>
      <c r="H57" s="81">
        <f t="shared" si="11"/>
        <v>545380.39999999898</v>
      </c>
      <c r="I57" s="81">
        <f t="shared" si="11"/>
        <v>343685.7099999995</v>
      </c>
      <c r="J57" s="81">
        <f t="shared" si="11"/>
        <v>305386.98000000045</v>
      </c>
      <c r="K57" s="81">
        <f t="shared" si="11"/>
        <v>457688.90000000084</v>
      </c>
      <c r="L57" s="81">
        <f t="shared" si="11"/>
        <v>450440.81000000052</v>
      </c>
      <c r="M57" s="81">
        <f t="shared" si="11"/>
        <v>2373085.0900000017</v>
      </c>
      <c r="N57" s="81">
        <f t="shared" si="11"/>
        <v>2373085.0900000036</v>
      </c>
    </row>
    <row r="59" spans="1:14" ht="12.75" x14ac:dyDescent="0.2">
      <c r="A59" s="58"/>
      <c r="B59" s="93"/>
      <c r="C59" s="93"/>
      <c r="D59" s="93"/>
      <c r="E59" s="52"/>
      <c r="K59" s="94"/>
      <c r="M59" s="93"/>
    </row>
    <row r="60" spans="1:14" x14ac:dyDescent="0.25"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</row>
    <row r="61" spans="1:14" ht="13.5" customHeight="1" x14ac:dyDescent="0.25">
      <c r="A61" s="95" t="s">
        <v>137</v>
      </c>
      <c r="B61" s="96" t="s">
        <v>4</v>
      </c>
      <c r="C61" s="96" t="s">
        <v>5</v>
      </c>
      <c r="D61" s="96" t="s">
        <v>6</v>
      </c>
      <c r="E61" s="96" t="s">
        <v>7</v>
      </c>
      <c r="F61" s="96" t="s">
        <v>8</v>
      </c>
      <c r="G61" s="96" t="s">
        <v>9</v>
      </c>
      <c r="H61" s="96" t="s">
        <v>10</v>
      </c>
      <c r="I61" s="96" t="s">
        <v>11</v>
      </c>
      <c r="J61" s="96" t="s">
        <v>12</v>
      </c>
      <c r="K61" s="96" t="s">
        <v>13</v>
      </c>
      <c r="L61" s="96" t="s">
        <v>14</v>
      </c>
      <c r="M61" s="96" t="s">
        <v>15</v>
      </c>
    </row>
    <row r="62" spans="1:14" ht="13.5" customHeight="1" x14ac:dyDescent="0.25">
      <c r="A62" s="97" t="s">
        <v>138</v>
      </c>
      <c r="B62" s="98">
        <v>60.92</v>
      </c>
      <c r="C62" s="98">
        <v>60.92</v>
      </c>
      <c r="D62" s="98">
        <v>354.77</v>
      </c>
      <c r="E62" s="98">
        <v>354.77</v>
      </c>
      <c r="F62" s="98">
        <v>0</v>
      </c>
      <c r="G62" s="98">
        <v>0</v>
      </c>
      <c r="H62" s="98">
        <v>1000</v>
      </c>
      <c r="I62" s="98">
        <v>5545.62</v>
      </c>
      <c r="J62" s="98">
        <v>0</v>
      </c>
      <c r="K62" s="98">
        <v>50.26</v>
      </c>
      <c r="L62" s="98">
        <v>705.8</v>
      </c>
      <c r="M62" s="98">
        <v>1.78</v>
      </c>
    </row>
    <row r="63" spans="1:14" ht="13.5" customHeight="1" x14ac:dyDescent="0.25">
      <c r="A63" s="97" t="s">
        <v>139</v>
      </c>
      <c r="B63" s="98">
        <v>2310254.67</v>
      </c>
      <c r="C63" s="98">
        <v>2248289.5699999998</v>
      </c>
      <c r="D63" s="98">
        <v>1679302.87</v>
      </c>
      <c r="E63" s="98">
        <v>1210836.5999999999</v>
      </c>
      <c r="F63" s="98">
        <v>1052026.96</v>
      </c>
      <c r="G63" s="98">
        <v>751312.99</v>
      </c>
      <c r="H63" s="98">
        <v>544380.39999999991</v>
      </c>
      <c r="I63" s="98">
        <v>338140.09</v>
      </c>
      <c r="J63" s="98">
        <v>305386.98</v>
      </c>
      <c r="K63" s="98">
        <v>457638.64</v>
      </c>
      <c r="L63" s="98">
        <v>449735.01</v>
      </c>
      <c r="M63" s="98">
        <v>2373083.31</v>
      </c>
    </row>
    <row r="64" spans="1:14" ht="13.5" customHeight="1" x14ac:dyDescent="0.25">
      <c r="A64" s="99" t="s">
        <v>140</v>
      </c>
      <c r="B64" s="98">
        <v>0</v>
      </c>
      <c r="C64" s="98">
        <v>0</v>
      </c>
      <c r="D64" s="98">
        <v>0</v>
      </c>
      <c r="E64" s="98">
        <v>0</v>
      </c>
      <c r="F64" s="98">
        <v>0</v>
      </c>
      <c r="G64" s="98">
        <v>0</v>
      </c>
      <c r="H64" s="98">
        <v>0</v>
      </c>
      <c r="I64" s="98">
        <v>0</v>
      </c>
      <c r="J64" s="98">
        <v>0</v>
      </c>
      <c r="K64" s="98">
        <v>0</v>
      </c>
      <c r="L64" s="98">
        <v>0</v>
      </c>
      <c r="M64" s="98">
        <v>0</v>
      </c>
    </row>
    <row r="65" spans="1:16" ht="13.5" customHeight="1" x14ac:dyDescent="0.25">
      <c r="A65" s="95" t="s">
        <v>16</v>
      </c>
      <c r="B65" s="100">
        <f t="shared" ref="B65:M65" si="12">SUM(B62:B64)</f>
        <v>2310315.59</v>
      </c>
      <c r="C65" s="100">
        <f t="shared" si="12"/>
        <v>2248350.4899999998</v>
      </c>
      <c r="D65" s="100">
        <f t="shared" si="12"/>
        <v>1679657.6400000001</v>
      </c>
      <c r="E65" s="100">
        <f t="shared" si="12"/>
        <v>1211191.3699999999</v>
      </c>
      <c r="F65" s="100">
        <f t="shared" si="12"/>
        <v>1052026.96</v>
      </c>
      <c r="G65" s="100">
        <f t="shared" si="12"/>
        <v>751312.99</v>
      </c>
      <c r="H65" s="100">
        <f>SUM(H62:H64)</f>
        <v>545380.39999999991</v>
      </c>
      <c r="I65" s="100">
        <f t="shared" si="12"/>
        <v>343685.71</v>
      </c>
      <c r="J65" s="100">
        <f>SUM(J62:J64)</f>
        <v>305386.98</v>
      </c>
      <c r="K65" s="100">
        <f t="shared" si="12"/>
        <v>457688.9</v>
      </c>
      <c r="L65" s="100">
        <f t="shared" si="12"/>
        <v>450440.81</v>
      </c>
      <c r="M65" s="100">
        <f t="shared" si="12"/>
        <v>2373085.09</v>
      </c>
    </row>
    <row r="66" spans="1:16" ht="13.5" customHeight="1" x14ac:dyDescent="0.25">
      <c r="N66" s="93"/>
    </row>
    <row r="67" spans="1:16" ht="13.5" customHeight="1" x14ac:dyDescent="0.25">
      <c r="A67" s="95" t="s">
        <v>141</v>
      </c>
    </row>
    <row r="68" spans="1:16" ht="13.5" customHeight="1" x14ac:dyDescent="0.25">
      <c r="A68" s="97" t="s">
        <v>67</v>
      </c>
      <c r="B68" s="98">
        <v>357443.07</v>
      </c>
      <c r="C68" s="98">
        <v>358058.56</v>
      </c>
      <c r="D68" s="98">
        <v>359982.6</v>
      </c>
      <c r="E68" s="98">
        <v>361464.81</v>
      </c>
      <c r="F68" s="98">
        <v>347553.44</v>
      </c>
      <c r="G68" s="98">
        <v>351096.64</v>
      </c>
      <c r="H68" s="98">
        <v>336020.12</v>
      </c>
      <c r="I68" s="98">
        <v>236444.75</v>
      </c>
      <c r="J68" s="98">
        <v>203419.65</v>
      </c>
      <c r="K68" s="98">
        <v>389557.12</v>
      </c>
      <c r="L68" s="98">
        <v>390541.63</v>
      </c>
      <c r="M68" s="98">
        <v>349721.38</v>
      </c>
    </row>
    <row r="69" spans="1:16" ht="13.5" customHeight="1" x14ac:dyDescent="0.25">
      <c r="A69" s="97" t="s">
        <v>142</v>
      </c>
      <c r="B69" s="98">
        <v>1952872.52</v>
      </c>
      <c r="C69" s="98">
        <v>1890291.93</v>
      </c>
      <c r="D69" s="98">
        <v>1319675.04</v>
      </c>
      <c r="E69" s="98">
        <v>849726.55999999994</v>
      </c>
      <c r="F69" s="98">
        <v>704473.52</v>
      </c>
      <c r="G69" s="98">
        <v>400216.35</v>
      </c>
      <c r="H69" s="98">
        <v>209360.28</v>
      </c>
      <c r="I69" s="98">
        <v>107240.96000000001</v>
      </c>
      <c r="J69" s="98">
        <v>101967.33</v>
      </c>
      <c r="K69" s="98">
        <v>68131.78</v>
      </c>
      <c r="L69" s="98">
        <v>59899.18</v>
      </c>
      <c r="M69" s="98">
        <v>2023363.71</v>
      </c>
    </row>
    <row r="70" spans="1:16" ht="13.5" customHeight="1" x14ac:dyDescent="0.25">
      <c r="A70" s="95" t="s">
        <v>16</v>
      </c>
      <c r="B70" s="100">
        <f t="shared" ref="B70:M70" si="13">SUM(B68:B69)</f>
        <v>2310315.59</v>
      </c>
      <c r="C70" s="100">
        <f t="shared" si="13"/>
        <v>2248350.4899999998</v>
      </c>
      <c r="D70" s="100">
        <f t="shared" si="13"/>
        <v>1679657.6400000001</v>
      </c>
      <c r="E70" s="100">
        <f>SUM(E68:E69)</f>
        <v>1211191.3699999999</v>
      </c>
      <c r="F70" s="100">
        <f t="shared" si="13"/>
        <v>1052026.96</v>
      </c>
      <c r="G70" s="100">
        <f t="shared" si="13"/>
        <v>751312.99</v>
      </c>
      <c r="H70" s="100">
        <f t="shared" si="13"/>
        <v>545380.4</v>
      </c>
      <c r="I70" s="100">
        <f>SUM(I68:I69)</f>
        <v>343685.71</v>
      </c>
      <c r="J70" s="100">
        <f t="shared" si="13"/>
        <v>305386.98</v>
      </c>
      <c r="K70" s="100">
        <f t="shared" si="13"/>
        <v>457688.9</v>
      </c>
      <c r="L70" s="100">
        <f t="shared" si="13"/>
        <v>450440.81</v>
      </c>
      <c r="M70" s="100">
        <f t="shared" si="13"/>
        <v>2373085.09</v>
      </c>
    </row>
    <row r="71" spans="1:16" ht="13.5" customHeight="1" x14ac:dyDescent="0.25">
      <c r="B71" s="93"/>
      <c r="C71" s="93"/>
      <c r="F71" s="93"/>
      <c r="N71" s="93"/>
    </row>
    <row r="72" spans="1:16" ht="13.5" customHeight="1" x14ac:dyDescent="0.25">
      <c r="B72" s="93"/>
      <c r="C72" s="93"/>
      <c r="D72" s="93"/>
      <c r="E72" s="93"/>
      <c r="F72" s="93"/>
      <c r="G72" s="93"/>
      <c r="J72" s="93"/>
      <c r="L72" s="93"/>
    </row>
    <row r="73" spans="1:16" ht="13.5" customHeight="1" x14ac:dyDescent="0.25">
      <c r="B73" s="93"/>
      <c r="C73" s="93"/>
      <c r="D73" s="93"/>
      <c r="E73" s="93"/>
      <c r="F73" s="93"/>
      <c r="G73" s="93"/>
      <c r="H73" s="93"/>
      <c r="J73" s="101"/>
      <c r="M73" s="93"/>
    </row>
    <row r="74" spans="1:16" ht="13.5" customHeight="1" x14ac:dyDescent="0.25">
      <c r="A74" s="102" t="s">
        <v>143</v>
      </c>
      <c r="E74" s="93"/>
      <c r="F74" s="93"/>
      <c r="G74" s="93"/>
      <c r="H74" s="93"/>
      <c r="J74" s="101"/>
    </row>
    <row r="75" spans="1:16" ht="12.75" customHeight="1" x14ac:dyDescent="0.25">
      <c r="A75" s="68"/>
      <c r="B75" s="103" t="s">
        <v>84</v>
      </c>
      <c r="E75" s="93"/>
      <c r="F75" s="93"/>
      <c r="J75" s="101"/>
      <c r="L75" s="93"/>
      <c r="M75" s="93"/>
    </row>
    <row r="76" spans="1:16" ht="12.75" x14ac:dyDescent="0.25">
      <c r="A76" s="97" t="s">
        <v>144</v>
      </c>
      <c r="B76" s="104" t="s">
        <v>15</v>
      </c>
      <c r="E76" s="93"/>
      <c r="F76" s="93"/>
      <c r="G76" s="93"/>
      <c r="J76" s="105"/>
      <c r="P76" s="106"/>
    </row>
    <row r="77" spans="1:16" ht="12.75" x14ac:dyDescent="0.25">
      <c r="A77" s="97"/>
      <c r="B77" s="107"/>
      <c r="E77" s="93"/>
      <c r="F77" s="93"/>
    </row>
    <row r="78" spans="1:16" ht="12.75" x14ac:dyDescent="0.2">
      <c r="A78" s="97" t="s">
        <v>31</v>
      </c>
      <c r="B78" s="108">
        <f>SUM(B79:B79)</f>
        <v>525.48</v>
      </c>
      <c r="E78" s="93"/>
      <c r="F78" s="93"/>
      <c r="J78" s="109"/>
      <c r="K78" s="52"/>
    </row>
    <row r="79" spans="1:16" ht="12.75" x14ac:dyDescent="0.2">
      <c r="A79" s="110" t="s">
        <v>145</v>
      </c>
      <c r="B79" s="111">
        <v>525.48</v>
      </c>
      <c r="E79" s="93"/>
      <c r="F79" s="93"/>
      <c r="J79" s="109"/>
      <c r="K79" s="52"/>
    </row>
    <row r="80" spans="1:16" ht="12" customHeight="1" x14ac:dyDescent="0.2">
      <c r="A80" s="110"/>
      <c r="B80" s="111"/>
      <c r="J80" s="109"/>
      <c r="K80" s="52"/>
    </row>
    <row r="81" spans="1:5" ht="12.75" x14ac:dyDescent="0.25">
      <c r="A81" s="97" t="s">
        <v>44</v>
      </c>
      <c r="B81" s="108">
        <f>B82+B83</f>
        <v>1327.52</v>
      </c>
      <c r="E81" s="93"/>
    </row>
    <row r="82" spans="1:5" ht="12.75" x14ac:dyDescent="0.25">
      <c r="A82" s="110" t="s">
        <v>146</v>
      </c>
      <c r="B82" s="111">
        <v>50</v>
      </c>
      <c r="E82" s="93"/>
    </row>
    <row r="83" spans="1:5" x14ac:dyDescent="0.2">
      <c r="A83" s="110" t="s">
        <v>147</v>
      </c>
      <c r="B83" s="111">
        <v>1277.52</v>
      </c>
      <c r="D83" s="112"/>
      <c r="E83" s="93"/>
    </row>
    <row r="84" spans="1:5" ht="12.75" x14ac:dyDescent="0.25">
      <c r="A84" s="97"/>
      <c r="B84" s="108"/>
    </row>
    <row r="85" spans="1:5" ht="12.75" x14ac:dyDescent="0.25">
      <c r="A85" s="97" t="s">
        <v>65</v>
      </c>
      <c r="B85" s="108">
        <f>SUM(B86:B87)</f>
        <v>1444748.9</v>
      </c>
    </row>
    <row r="86" spans="1:5" ht="12.75" x14ac:dyDescent="0.25">
      <c r="A86" s="110" t="s">
        <v>148</v>
      </c>
      <c r="B86" s="111">
        <v>1389600</v>
      </c>
    </row>
    <row r="87" spans="1:5" ht="12.75" x14ac:dyDescent="0.25">
      <c r="A87" s="110" t="s">
        <v>149</v>
      </c>
      <c r="B87" s="111">
        <v>55148.9</v>
      </c>
    </row>
    <row r="88" spans="1:5" ht="12.75" x14ac:dyDescent="0.25">
      <c r="A88" s="97" t="s">
        <v>62</v>
      </c>
      <c r="B88" s="108">
        <v>0</v>
      </c>
    </row>
    <row r="89" spans="1:5" ht="12.75" x14ac:dyDescent="0.25">
      <c r="A89" s="113"/>
    </row>
    <row r="90" spans="1:5" ht="12.75" x14ac:dyDescent="0.25">
      <c r="A90" s="101"/>
      <c r="B90" s="101"/>
    </row>
  </sheetData>
  <mergeCells count="4">
    <mergeCell ref="A1:N1"/>
    <mergeCell ref="A2:N2"/>
    <mergeCell ref="A3:N3"/>
    <mergeCell ref="A8:N8"/>
  </mergeCells>
  <pageMargins left="0.51181102362204722" right="0.51181102362204722" top="0.78740157480314965" bottom="0.78740157480314965" header="0.31496062992125984" footer="0.31496062992125984"/>
  <pageSetup paperSize="9" scale="3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aa82ce25580fd5affe4eca9ad2b2492c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90765ce7757a6544f601194a284ec389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1187F9-2ED1-4521-926C-FBEEBDA98920}"/>
</file>

<file path=customXml/itemProps2.xml><?xml version="1.0" encoding="utf-8"?>
<ds:datastoreItem xmlns:ds="http://schemas.openxmlformats.org/officeDocument/2006/customXml" ds:itemID="{DBA22662-BEDE-4F08-8597-19DFFD3A5C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Contábil 2023</vt:lpstr>
      <vt:lpstr>DFC - 2023</vt:lpstr>
      <vt:lpstr>'Contábil 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Rodrigo de Oliveira Chiaradia</cp:lastModifiedBy>
  <cp:lastPrinted>2024-04-16T19:46:39Z</cp:lastPrinted>
  <dcterms:created xsi:type="dcterms:W3CDTF">2024-04-16T19:46:33Z</dcterms:created>
  <dcterms:modified xsi:type="dcterms:W3CDTF">2024-04-16T19:49:31Z</dcterms:modified>
</cp:coreProperties>
</file>