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A78D94A0-AD2F-4B52-988D-2F4EAB489AAD}" xr6:coauthVersionLast="47" xr6:coauthVersionMax="47" xr10:uidLastSave="{00000000-0000-0000-0000-000000000000}"/>
  <bookViews>
    <workbookView xWindow="-120" yWindow="-120" windowWidth="29040" windowHeight="15840" tabRatio="943" activeTab="3" xr2:uid="{00000000-000D-0000-FFFF-FFFF00000000}"/>
  </bookViews>
  <sheets>
    <sheet name="BALANÇO OPERACIONAIS" sheetId="14" r:id="rId1"/>
    <sheet name="DRE" sheetId="15" r:id="rId2"/>
    <sheet name="DFC" sheetId="16" r:id="rId3"/>
    <sheet name="CONCILIAÇÃO" sheetId="17" r:id="rId4"/>
    <sheet name="ICESP-CGs OP 88700_701" sheetId="11" state="hidden" r:id="rId5"/>
  </sheets>
  <externalReferences>
    <externalReference r:id="rId6"/>
    <externalReference r:id="rId7"/>
  </externalReferences>
  <definedNames>
    <definedName name="_xlnm._FilterDatabase" localSheetId="0" hidden="1">'BALANÇO OPERACIONAIS'!$A$10:$B$38</definedName>
    <definedName name="_xlnm._FilterDatabase" localSheetId="1" hidden="1">DRE!$A$11:$B$35</definedName>
    <definedName name="A" localSheetId="2">#REF!</definedName>
    <definedName name="A" localSheetId="4">#REF!</definedName>
    <definedName name="A">#REF!</definedName>
    <definedName name="AAAAAAAAAAA" localSheetId="2">#REF!</definedName>
    <definedName name="AAAAAAAAAAA" localSheetId="4">#REF!</definedName>
    <definedName name="AAAAAAAAAAA">#REF!</definedName>
    <definedName name="_xlnm.Print_Area" localSheetId="0">'BALANÇO OPERACIONAIS'!$A$1:$M$38</definedName>
    <definedName name="_xlnm.Print_Area" localSheetId="3">CONCILIAÇÃO!$A$1:$N$19</definedName>
    <definedName name="_xlnm.Print_Area" localSheetId="2">DFC!$A$1:$P$41</definedName>
    <definedName name="_xlnm.Print_Area" localSheetId="4">'ICESP-CGs OP 88700_701'!$A$1:$Q$40</definedName>
    <definedName name="B" localSheetId="2">#REF!</definedName>
    <definedName name="B" localSheetId="4">#REF!</definedName>
    <definedName name="B">#REF!</definedName>
    <definedName name="b110000000000">#REF!</definedName>
    <definedName name="bbbbbbbbbbbbbbb" localSheetId="2">#REF!</definedName>
    <definedName name="bbbbbbbbbbbbbbb" localSheetId="4">#REF!</definedName>
    <definedName name="bbbbbbbbbbbbbbb">#REF!</definedName>
    <definedName name="CONSOL_HIERARQUIZADO_HCOP" localSheetId="2">#REF!</definedName>
    <definedName name="CONSOL_HIERARQUIZADO_HCOP" localSheetId="4">#REF!</definedName>
    <definedName name="CONSOL_HIERARQUIZADO_HCOP">#REF!</definedName>
    <definedName name="CONSOLIDADO" localSheetId="2">#REF!</definedName>
    <definedName name="CONSOLIDADO" localSheetId="4">#REF!</definedName>
    <definedName name="CONSOLIDADO">#REF!</definedName>
    <definedName name="CRIS" localSheetId="2">#REF!</definedName>
    <definedName name="CRIS" localSheetId="4">#REF!</definedName>
    <definedName name="CRIS">#REF!</definedName>
    <definedName name="E" localSheetId="2">#REF!</definedName>
    <definedName name="E" localSheetId="4">#REF!</definedName>
    <definedName name="E">#REF!</definedName>
    <definedName name="e_consolidado_hier_completa" localSheetId="2">#REF!</definedName>
    <definedName name="e_consolidado_hier_completa" localSheetId="4">#REF!</definedName>
    <definedName name="e_consolidado_hier_completa">#REF!</definedName>
    <definedName name="e_consolidado_julho07_hier_completa" localSheetId="2">#REF!</definedName>
    <definedName name="e_consolidado_julho07_hier_completa" localSheetId="4">#REF!</definedName>
    <definedName name="e_consolidado_julho07_hier_completa">#REF!</definedName>
    <definedName name="e_saldo_total_julh07_hier_completa" localSheetId="2">#REF!</definedName>
    <definedName name="e_saldo_total_julh07_hier_completa" localSheetId="4">#REF!</definedName>
    <definedName name="e_saldo_total_julh07_hier_completa">#REF!</definedName>
    <definedName name="F" localSheetId="2">#REF!</definedName>
    <definedName name="F" localSheetId="4">#REF!</definedName>
    <definedName name="F">#REF!</definedName>
    <definedName name="FFFFFFF" localSheetId="2">#REF!</definedName>
    <definedName name="FFFFFFF" localSheetId="4">#REF!</definedName>
    <definedName name="FFFFFFF">#REF!</definedName>
    <definedName name="FFFFFFFFFFFFFFFFFF" localSheetId="2">#REF!</definedName>
    <definedName name="FFFFFFFFFFFFFFFFFF" localSheetId="4">#REF!</definedName>
    <definedName name="FFFFFFFFFFFFFFFFFF">#REF!</definedName>
    <definedName name="fppfpfpfp" localSheetId="2">#REF!</definedName>
    <definedName name="fppfpfpfp" localSheetId="4">#REF!</definedName>
    <definedName name="fppfpfpfp">#REF!</definedName>
    <definedName name="ggg" localSheetId="2">#REF!</definedName>
    <definedName name="ggg" localSheetId="4">#REF!</definedName>
    <definedName name="ggg">#REF!</definedName>
    <definedName name="GR" localSheetId="2">#REF!</definedName>
    <definedName name="GR" localSheetId="4">#REF!</definedName>
    <definedName name="GR">#REF!</definedName>
    <definedName name="ICESP_DFC___CONSOL_HIERAR" localSheetId="2">#REF!</definedName>
    <definedName name="ICESP_DFC___CONSOL_HIERAR" localSheetId="4">#REF!</definedName>
    <definedName name="ICESP_DFC___CONSOL_HIERAR">#REF!</definedName>
    <definedName name="já" localSheetId="2">#REF!</definedName>
    <definedName name="já" localSheetId="4">#REF!</definedName>
    <definedName name="já">#REF!</definedName>
    <definedName name="jjjjjjjjjjjjjjjjjjjjj" localSheetId="2">#REF!</definedName>
    <definedName name="jjjjjjjjjjjjjjjjjjjjj" localSheetId="4">#REF!</definedName>
    <definedName name="jjjjjjjjjjjjjjjjjjjjj">#REF!</definedName>
    <definedName name="k" localSheetId="2">#REF!</definedName>
    <definedName name="k" localSheetId="4">#REF!</definedName>
    <definedName name="k">#REF!</definedName>
    <definedName name="LDLDLDLDLD" localSheetId="2">#REF!</definedName>
    <definedName name="LDLDLDLDLD" localSheetId="4">#REF!</definedName>
    <definedName name="LDLDLDLDLD">#REF!</definedName>
    <definedName name="LL" localSheetId="2">#REF!</definedName>
    <definedName name="LL" localSheetId="4">#REF!</definedName>
    <definedName name="LL">#REF!</definedName>
    <definedName name="mmmm" localSheetId="2">#REF!</definedName>
    <definedName name="mmmm" localSheetId="4">#REF!</definedName>
    <definedName name="mmmm">#REF!</definedName>
    <definedName name="N___Consolidado_ICESP_HIER" localSheetId="2">#REF!</definedName>
    <definedName name="N___Consolidado_ICESP_HIER" localSheetId="4">#REF!</definedName>
    <definedName name="N___Consolidado_ICESP_HIER">#REF!</definedName>
    <definedName name="o" localSheetId="2">#REF!</definedName>
    <definedName name="o" localSheetId="4">#REF!</definedName>
    <definedName name="o">#REF!</definedName>
    <definedName name="tb" localSheetId="2">#REF!</definedName>
    <definedName name="tb" localSheetId="4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2">#REF!</definedName>
    <definedName name="z" localSheetId="4">#REF!</definedName>
    <definedName name="z">#REF!</definedName>
    <definedName name="ZZ_DISTR_AIH_CONTR_DEZ2005" localSheetId="2">#REF!</definedName>
    <definedName name="ZZ_DISTR_AIH_CONTR_DEZ2005" localSheetId="4">#REF!</definedName>
    <definedName name="ZZ_DISTR_AIH_CONTR_DEZ2005">#REF!</definedName>
    <definedName name="ZZ_DISTR_AIH_CONTR_JAN2006" localSheetId="2">#REF!</definedName>
    <definedName name="ZZ_DISTR_AIH_CONTR_JAN2006" localSheetId="4">#REF!</definedName>
    <definedName name="ZZ_DISTR_AIH_CONTR_JAN2006">#REF!</definedName>
    <definedName name="ZZ_DISTR_AMB_CONTR_DEZ2005" localSheetId="2">#REF!</definedName>
    <definedName name="ZZ_DISTR_AMB_CONTR_DEZ2005" localSheetId="4">#REF!</definedName>
    <definedName name="ZZ_DISTR_AMB_CONTR_DEZ2005">#REF!</definedName>
    <definedName name="ZZ_DISTR_AMB_CONTR_JAN2006" localSheetId="2">#REF!</definedName>
    <definedName name="ZZ_DISTR_AMB_CONTR_JAN2006" localSheetId="4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 localSheetId="4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" i="17" l="1"/>
  <c r="M19" i="17"/>
  <c r="L19" i="17"/>
  <c r="K19" i="17"/>
  <c r="J19" i="17"/>
  <c r="I19" i="17"/>
  <c r="H19" i="17"/>
  <c r="G19" i="17"/>
  <c r="F19" i="17"/>
  <c r="E19" i="17"/>
  <c r="D19" i="17"/>
  <c r="C19" i="17"/>
  <c r="P39" i="16"/>
  <c r="C39" i="16"/>
  <c r="N35" i="16"/>
  <c r="M35" i="16"/>
  <c r="L35" i="16"/>
  <c r="K35" i="16"/>
  <c r="J35" i="16"/>
  <c r="I35" i="16"/>
  <c r="H35" i="16"/>
  <c r="G35" i="16"/>
  <c r="F35" i="16"/>
  <c r="E35" i="16"/>
  <c r="D35" i="16"/>
  <c r="P34" i="16"/>
  <c r="C34" i="16"/>
  <c r="C35" i="16" s="1"/>
  <c r="P33" i="16"/>
  <c r="P32" i="16"/>
  <c r="P35" i="16" s="1"/>
  <c r="N29" i="16"/>
  <c r="M29" i="16"/>
  <c r="D29" i="16"/>
  <c r="C29" i="16"/>
  <c r="P28" i="16"/>
  <c r="P27" i="16"/>
  <c r="P26" i="16"/>
  <c r="N25" i="16"/>
  <c r="M25" i="16"/>
  <c r="L25" i="16"/>
  <c r="L29" i="16" s="1"/>
  <c r="K25" i="16"/>
  <c r="K29" i="16" s="1"/>
  <c r="J25" i="16"/>
  <c r="J29" i="16" s="1"/>
  <c r="J37" i="16" s="1"/>
  <c r="I25" i="16"/>
  <c r="I29" i="16" s="1"/>
  <c r="H25" i="16"/>
  <c r="H29" i="16" s="1"/>
  <c r="G25" i="16"/>
  <c r="G29" i="16" s="1"/>
  <c r="G37" i="16" s="1"/>
  <c r="F25" i="16"/>
  <c r="F29" i="16" s="1"/>
  <c r="E25" i="16"/>
  <c r="E29" i="16" s="1"/>
  <c r="D25" i="16"/>
  <c r="C25" i="16"/>
  <c r="P24" i="16"/>
  <c r="P23" i="16"/>
  <c r="P22" i="16"/>
  <c r="P25" i="16" s="1"/>
  <c r="P29" i="16" s="1"/>
  <c r="N19" i="16"/>
  <c r="N37" i="16" s="1"/>
  <c r="M19" i="16"/>
  <c r="M37" i="16" s="1"/>
  <c r="L19" i="16"/>
  <c r="L37" i="16" s="1"/>
  <c r="K19" i="16"/>
  <c r="J19" i="16"/>
  <c r="I19" i="16"/>
  <c r="I37" i="16" s="1"/>
  <c r="H19" i="16"/>
  <c r="H37" i="16" s="1"/>
  <c r="G19" i="16"/>
  <c r="F19" i="16"/>
  <c r="E19" i="16"/>
  <c r="D19" i="16"/>
  <c r="D37" i="16" s="1"/>
  <c r="C19" i="16"/>
  <c r="C37" i="16" s="1"/>
  <c r="C41" i="16" s="1"/>
  <c r="D10" i="16" s="1"/>
  <c r="D41" i="16" s="1"/>
  <c r="E10" i="16" s="1"/>
  <c r="P18" i="16"/>
  <c r="P17" i="16"/>
  <c r="P16" i="16"/>
  <c r="P15" i="16"/>
  <c r="P14" i="16"/>
  <c r="P13" i="16"/>
  <c r="P19" i="16" s="1"/>
  <c r="P37" i="16" s="1"/>
  <c r="E37" i="16" l="1"/>
  <c r="E41" i="16" s="1"/>
  <c r="F10" i="16" s="1"/>
  <c r="F41" i="16" s="1"/>
  <c r="G10" i="16" s="1"/>
  <c r="G41" i="16" s="1"/>
  <c r="H10" i="16" s="1"/>
  <c r="H41" i="16" s="1"/>
  <c r="I10" i="16" s="1"/>
  <c r="I41" i="16" s="1"/>
  <c r="J10" i="16" s="1"/>
  <c r="J41" i="16" s="1"/>
  <c r="K10" i="16" s="1"/>
  <c r="K41" i="16" s="1"/>
  <c r="L10" i="16" s="1"/>
  <c r="L41" i="16" s="1"/>
  <c r="M10" i="16" s="1"/>
  <c r="M41" i="16" s="1"/>
  <c r="N10" i="16" s="1"/>
  <c r="F37" i="16"/>
  <c r="K37" i="16"/>
  <c r="P10" i="16" l="1"/>
  <c r="P41" i="16" s="1"/>
  <c r="N41" i="16"/>
  <c r="N41" i="15" l="1"/>
  <c r="N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N35" i="15"/>
  <c r="N34" i="15"/>
  <c r="N33" i="15"/>
  <c r="N32" i="15"/>
  <c r="N31" i="15"/>
  <c r="N30" i="15"/>
  <c r="N29" i="15"/>
  <c r="N28" i="15"/>
  <c r="N27" i="15"/>
  <c r="M26" i="15"/>
  <c r="L26" i="15"/>
  <c r="K26" i="15"/>
  <c r="K19" i="15" s="1"/>
  <c r="K37" i="15" s="1"/>
  <c r="K43" i="15" s="1"/>
  <c r="J26" i="15"/>
  <c r="J19" i="15" s="1"/>
  <c r="J37" i="15" s="1"/>
  <c r="J43" i="15" s="1"/>
  <c r="I26" i="15"/>
  <c r="I19" i="15" s="1"/>
  <c r="I37" i="15" s="1"/>
  <c r="I43" i="15" s="1"/>
  <c r="H26" i="15"/>
  <c r="H19" i="15" s="1"/>
  <c r="H37" i="15" s="1"/>
  <c r="H43" i="15" s="1"/>
  <c r="G26" i="15"/>
  <c r="G19" i="15" s="1"/>
  <c r="F26" i="15"/>
  <c r="F19" i="15" s="1"/>
  <c r="E26" i="15"/>
  <c r="D26" i="15"/>
  <c r="C26" i="15"/>
  <c r="B26" i="15"/>
  <c r="N25" i="15"/>
  <c r="N24" i="15"/>
  <c r="N23" i="15"/>
  <c r="N22" i="15"/>
  <c r="N21" i="15"/>
  <c r="N26" i="15" s="1"/>
  <c r="N19" i="15" s="1"/>
  <c r="M19" i="15"/>
  <c r="M37" i="15" s="1"/>
  <c r="M43" i="15" s="1"/>
  <c r="L19" i="15"/>
  <c r="L37" i="15" s="1"/>
  <c r="L43" i="15" s="1"/>
  <c r="E19" i="15"/>
  <c r="D19" i="15"/>
  <c r="C19" i="15"/>
  <c r="C37" i="15" s="1"/>
  <c r="C43" i="15" s="1"/>
  <c r="B19" i="15"/>
  <c r="B37" i="15" s="1"/>
  <c r="B43" i="15" s="1"/>
  <c r="N17" i="15"/>
  <c r="N16" i="15"/>
  <c r="N12" i="15" s="1"/>
  <c r="N15" i="15"/>
  <c r="N14" i="15"/>
  <c r="N13" i="15"/>
  <c r="M12" i="15"/>
  <c r="L12" i="15"/>
  <c r="K12" i="15"/>
  <c r="J12" i="15"/>
  <c r="I12" i="15"/>
  <c r="H12" i="15"/>
  <c r="G12" i="15"/>
  <c r="F12" i="15"/>
  <c r="E12" i="15"/>
  <c r="E37" i="15" s="1"/>
  <c r="E43" i="15" s="1"/>
  <c r="D12" i="15"/>
  <c r="D37" i="15" s="1"/>
  <c r="D43" i="15" s="1"/>
  <c r="C12" i="15"/>
  <c r="B12" i="15"/>
  <c r="M36" i="14"/>
  <c r="L36" i="14"/>
  <c r="K36" i="14"/>
  <c r="J36" i="14"/>
  <c r="I36" i="14"/>
  <c r="H36" i="14"/>
  <c r="G36" i="14"/>
  <c r="F36" i="14"/>
  <c r="E36" i="14"/>
  <c r="D36" i="14"/>
  <c r="M33" i="14"/>
  <c r="L33" i="14"/>
  <c r="K33" i="14"/>
  <c r="J33" i="14"/>
  <c r="I33" i="14"/>
  <c r="H33" i="14"/>
  <c r="H25" i="14" s="1"/>
  <c r="G33" i="14"/>
  <c r="F33" i="14"/>
  <c r="E33" i="14"/>
  <c r="D33" i="14"/>
  <c r="C33" i="14"/>
  <c r="B33" i="14"/>
  <c r="C27" i="14"/>
  <c r="C26" i="14" s="1"/>
  <c r="M26" i="14"/>
  <c r="M25" i="14" s="1"/>
  <c r="L26" i="14"/>
  <c r="K26" i="14"/>
  <c r="K25" i="14" s="1"/>
  <c r="J26" i="14"/>
  <c r="I26" i="14"/>
  <c r="I25" i="14" s="1"/>
  <c r="H26" i="14"/>
  <c r="G26" i="14"/>
  <c r="F26" i="14"/>
  <c r="E26" i="14"/>
  <c r="D26" i="14"/>
  <c r="B26" i="14"/>
  <c r="L25" i="14"/>
  <c r="J25" i="14"/>
  <c r="G25" i="14"/>
  <c r="F25" i="14"/>
  <c r="E25" i="14"/>
  <c r="D25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M13" i="14"/>
  <c r="L13" i="14"/>
  <c r="K13" i="14"/>
  <c r="J13" i="14"/>
  <c r="I13" i="14"/>
  <c r="I12" i="14" s="1"/>
  <c r="H13" i="14"/>
  <c r="G13" i="14"/>
  <c r="F13" i="14"/>
  <c r="E13" i="14"/>
  <c r="D13" i="14"/>
  <c r="D12" i="14" s="1"/>
  <c r="C13" i="14"/>
  <c r="C12" i="14" s="1"/>
  <c r="B13" i="14"/>
  <c r="M12" i="14"/>
  <c r="L12" i="14"/>
  <c r="K12" i="14"/>
  <c r="J12" i="14"/>
  <c r="H12" i="14"/>
  <c r="G12" i="14"/>
  <c r="F12" i="14"/>
  <c r="E12" i="14"/>
  <c r="B12" i="14"/>
  <c r="F37" i="15" l="1"/>
  <c r="F43" i="15" s="1"/>
  <c r="F46" i="15" s="1"/>
  <c r="G37" i="15"/>
  <c r="G43" i="15" s="1"/>
  <c r="G46" i="15" s="1"/>
  <c r="B38" i="14"/>
  <c r="B36" i="14" s="1"/>
  <c r="B25" i="14" s="1"/>
  <c r="C38" i="14"/>
  <c r="C36" i="14" s="1"/>
  <c r="C25" i="14"/>
  <c r="N37" i="15"/>
  <c r="N43" i="15" s="1"/>
  <c r="C32" i="11" l="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<sst xmlns="http://schemas.openxmlformats.org/spreadsheetml/2006/main" count="187" uniqueCount="121">
  <si>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</si>
  <si>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</si>
  <si>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</si>
  <si>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</si>
  <si>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</si>
  <si>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</si>
  <si>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</si>
  <si>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</si>
  <si>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</si>
  <si>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</si>
  <si>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</si>
  <si>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</si>
  <si>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</si>
  <si>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</si>
  <si>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</si>
  <si>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</si>
  <si>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</si>
  <si>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</si>
  <si>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</si>
  <si>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</si>
  <si>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</si>
  <si>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</si>
  <si>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</si>
  <si>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</si>
  <si>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</si>
  <si>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</si>
  <si>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</si>
  <si>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</si>
  <si>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</si>
  <si>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</si>
  <si>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</si>
  <si>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</si>
  <si>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</si>
  <si>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</si>
  <si>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</si>
  <si>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</si>
  <si>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</si>
  <si>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</si>
  <si>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</si>
  <si>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</si>
  <si>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</si>
  <si>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</si>
  <si>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</si>
  <si>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</si>
  <si>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Subtotal RH*</t>
  </si>
  <si>
    <t>CHEQUES A COMPENSAR</t>
  </si>
  <si>
    <t>AJUSTES BANCÁRIOS A EFETUAR EM PERÍODOS SEGUINTES</t>
  </si>
  <si>
    <t>PAGAMENTOS REALIZADOS PELA CONTA BANCÁRIA CENTRAL DA FFM PENDENTES DE ALOCAÇÃO NA CONTA BANCÁRIA DO CONTRATO</t>
  </si>
  <si>
    <t xml:space="preserve">Contrato de Gestão nº 01/2022 -Ano III (fev/2024 a jan/2025)  </t>
  </si>
  <si>
    <t xml:space="preserve">Contrato de Gestão nº 01/2022 -  Ano III (fev/2024 a jan/2025)  </t>
  </si>
  <si>
    <t>Fluxos de Caixa de Fevereiro/2024 a Janeiro/2025 (R$ mil)</t>
  </si>
  <si>
    <t>INSTITUTO DO CÂNCER DO ESTADO DE SÃO PAULO - ICESP</t>
  </si>
  <si>
    <t>CONTRATO DE GESTÃO N.º 01/2022</t>
  </si>
  <si>
    <t>ANO III - FEV/2024 A JAN/2025</t>
  </si>
  <si>
    <t xml:space="preserve"> CENTROS DE GERENCIAMENTO OPERACIONAIS</t>
  </si>
  <si>
    <t>SD 29/02/2024</t>
  </si>
  <si>
    <t>SD 31/03/2024</t>
  </si>
  <si>
    <t>SD 30/04/2024</t>
  </si>
  <si>
    <t>SD 31/05/2024</t>
  </si>
  <si>
    <t>SD 30/06/2024</t>
  </si>
  <si>
    <t>SD 31/07/2024</t>
  </si>
  <si>
    <t>SD 31/08/2024</t>
  </si>
  <si>
    <t>SD 30/09/2024</t>
  </si>
  <si>
    <t>SD 31/10/2024</t>
  </si>
  <si>
    <t>SD 30/11/2024</t>
  </si>
  <si>
    <t>SD 31/12/2024</t>
  </si>
  <si>
    <t>SD 31/01/2024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</si>
  <si>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</si>
  <si>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</si>
  <si>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</si>
  <si>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</si>
  <si>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</si>
  <si>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</si>
  <si>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</si>
  <si>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</si>
  <si>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</si>
  <si>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</si>
  <si>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</si>
  <si>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</si>
  <si>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</si>
  <si>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</si>
  <si>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</si>
  <si>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</si>
  <si>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</si>
  <si>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</si>
  <si>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</si>
  <si>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</si>
  <si>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</si>
  <si>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</si>
  <si>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</si>
  <si>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</si>
  <si>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RECEITAS OPERACIONAIS</t>
  </si>
  <si>
    <t>CONTRATO DE GESTÃO Nº 01/2022</t>
  </si>
  <si>
    <t>REPASSE MEDICAMENTOS - MS</t>
  </si>
  <si>
    <t>DOAÇÕES</t>
  </si>
  <si>
    <t>SUBVENÇÕES INVESTIMENTOS</t>
  </si>
  <si>
    <t>OUTRAS RECEITAS</t>
  </si>
  <si>
    <t>DESPESAS OPERACIONAIS</t>
  </si>
  <si>
    <t>PESSOAL</t>
  </si>
  <si>
    <t>SALÁRIOS</t>
  </si>
  <si>
    <t>PROVISÕES PARA FÉRIAS</t>
  </si>
  <si>
    <t>BENEFÍCIOS</t>
  </si>
  <si>
    <t>PROVISÕES PARA 13º SALÁRIO</t>
  </si>
  <si>
    <t>ENCARGOS SOCIAIS</t>
  </si>
  <si>
    <t>TOTAL PESSOAL</t>
  </si>
  <si>
    <t>MATERIAIS PARA CONSUMO</t>
  </si>
  <si>
    <t>SERVIÇOS PROFISSIONAIS</t>
  </si>
  <si>
    <t xml:space="preserve">REPASSES HCFMUSP - SERV. PRESTADOS </t>
  </si>
  <si>
    <t>ALUGUÉIS DE EQUIPAMENTOS E IMÓVEIS</t>
  </si>
  <si>
    <t>UTILIDADES E SERVIÇOS</t>
  </si>
  <si>
    <t>PROVISÕES PARA RISCOS TRABALHISTAS</t>
  </si>
  <si>
    <t>DEPRECIAÇÕES E AMORTIZAÇÕES</t>
  </si>
  <si>
    <t>RESULTADO NA BAIXA DE IMOBILIZADO</t>
  </si>
  <si>
    <t>OUTRAS DESPESAS</t>
  </si>
  <si>
    <t>RESULTADO OPERACIONAL</t>
  </si>
  <si>
    <t>RESULTADOS FINANCEIROS LÍQUIDOS</t>
  </si>
  <si>
    <t>RECEITAS FINANCEIRAS</t>
  </si>
  <si>
    <t>DESPESAS FINANCEIRAS</t>
  </si>
  <si>
    <t>BALANÇO PATRIMONIAL EM 31/03/2024 (EM R$)</t>
  </si>
  <si>
    <t>DEMONSTRAÇÃO DOS RESULTADOS EM FEVEREIRO A MARÇO/24 (EM R$)</t>
  </si>
  <si>
    <t>* CGs 88710 , 88711, 88712, 88713, 88714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</si>
</sst>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11"/>
      <color rgb="FFFF0000"/>
      <name val="Franklin Gothic Medium"/>
      <family val="2"/>
    </font>
    <font>
      <b/>
      <sz val="14"/>
      <color rgb="FF548235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u/>
      <sz val="11"/>
      <color theme="1" tint="0.249977111117893"/>
      <name val="Verdana"/>
      <family val="2"/>
    </font>
    <font>
      <sz val="8"/>
      <color rgb="FF3333FF"/>
      <name val="Verdana"/>
      <family val="2"/>
    </font>
    <font>
      <sz val="10"/>
      <color indexed="8"/>
      <name val="Arial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4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9" fillId="0" borderId="0">
      <alignment vertical="top"/>
    </xf>
    <xf numFmtId="43" fontId="31" fillId="0" borderId="0" applyFont="0" applyFill="0" applyBorder="0" applyAlignment="0" applyProtection="0"/>
    <xf numFmtId="0" fontId="35" fillId="0" borderId="0">
      <alignment vertical="top"/>
    </xf>
    <xf numFmtId="166" fontId="29" fillId="0" borderId="0" applyFont="0" applyFill="0" applyBorder="0" applyAlignment="0" applyProtection="0">
      <alignment vertical="top"/>
    </xf>
  </cellStyleXfs>
  <cellXfs count="14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8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13" xfId="0" applyFont="1" applyBorder="1" applyAlignment="1">
      <alignment vertical="center"/>
    </xf>
    <xf numFmtId="0" fontId="22" fillId="0" borderId="4" xfId="0" applyFont="1" applyBorder="1" applyAlignment="1">
      <alignment horizontal="left" vertical="center" indent="2"/>
    </xf>
    <xf numFmtId="0" fontId="21" fillId="5" borderId="4" xfId="0" applyFont="1" applyFill="1" applyBorder="1" applyAlignment="1">
      <alignment horizontal="left" vertical="center" indent="2"/>
    </xf>
    <xf numFmtId="164" fontId="21" fillId="5" borderId="5" xfId="0" applyNumberFormat="1" applyFont="1" applyFill="1" applyBorder="1" applyAlignment="1">
      <alignment vertical="center"/>
    </xf>
    <xf numFmtId="0" fontId="23" fillId="6" borderId="4" xfId="0" applyFont="1" applyFill="1" applyBorder="1" applyAlignment="1">
      <alignment horizontal="left" vertical="center" indent="3"/>
    </xf>
    <xf numFmtId="165" fontId="23" fillId="6" borderId="5" xfId="0" applyNumberFormat="1" applyFont="1" applyFill="1" applyBorder="1" applyAlignment="1">
      <alignment vertical="center"/>
    </xf>
    <xf numFmtId="165" fontId="21" fillId="5" borderId="5" xfId="0" applyNumberFormat="1" applyFont="1" applyFill="1" applyBorder="1" applyAlignment="1">
      <alignment vertical="center"/>
    </xf>
    <xf numFmtId="0" fontId="21" fillId="6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23" fillId="6" borderId="0" xfId="0" applyFont="1" applyFill="1" applyAlignment="1">
      <alignment vertical="center"/>
    </xf>
    <xf numFmtId="0" fontId="21" fillId="6" borderId="4" xfId="0" applyFont="1" applyFill="1" applyBorder="1" applyAlignment="1">
      <alignment vertical="center"/>
    </xf>
    <xf numFmtId="164" fontId="21" fillId="6" borderId="5" xfId="0" applyNumberFormat="1" applyFont="1" applyFill="1" applyBorder="1" applyAlignment="1">
      <alignment vertical="center"/>
    </xf>
    <xf numFmtId="164" fontId="22" fillId="0" borderId="5" xfId="0" applyNumberFormat="1" applyFont="1" applyBorder="1" applyAlignment="1">
      <alignment vertical="center"/>
    </xf>
    <xf numFmtId="0" fontId="20" fillId="0" borderId="9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3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38" fontId="21" fillId="0" borderId="10" xfId="0" applyNumberFormat="1" applyFont="1" applyBorder="1" applyAlignment="1">
      <alignment vertical="center"/>
    </xf>
    <xf numFmtId="38" fontId="21" fillId="0" borderId="3" xfId="0" applyNumberFormat="1" applyFont="1" applyBorder="1" applyAlignment="1">
      <alignment vertical="center"/>
    </xf>
    <xf numFmtId="0" fontId="20" fillId="0" borderId="1" xfId="0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38" fontId="21" fillId="0" borderId="2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164" fontId="26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2" fillId="0" borderId="11" xfId="0" applyNumberFormat="1" applyFont="1" applyBorder="1" applyAlignment="1">
      <alignment vertical="center"/>
    </xf>
    <xf numFmtId="164" fontId="22" fillId="0" borderId="4" xfId="0" applyNumberFormat="1" applyFont="1" applyBorder="1" applyAlignment="1">
      <alignment vertical="center"/>
    </xf>
    <xf numFmtId="165" fontId="22" fillId="0" borderId="11" xfId="0" applyNumberFormat="1" applyFont="1" applyBorder="1" applyAlignment="1">
      <alignment vertical="center"/>
    </xf>
    <xf numFmtId="0" fontId="22" fillId="0" borderId="8" xfId="0" applyFont="1" applyBorder="1" applyAlignment="1">
      <alignment horizontal="left" vertical="center" indent="2"/>
    </xf>
    <xf numFmtId="3" fontId="22" fillId="0" borderId="8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0" fontId="22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indent="2"/>
    </xf>
    <xf numFmtId="3" fontId="20" fillId="0" borderId="0" xfId="0" applyNumberFormat="1" applyFont="1" applyAlignment="1">
      <alignment vertical="center"/>
    </xf>
    <xf numFmtId="0" fontId="21" fillId="7" borderId="0" xfId="0" applyFont="1" applyFill="1" applyAlignment="1">
      <alignment vertical="center"/>
    </xf>
    <xf numFmtId="0" fontId="21" fillId="7" borderId="6" xfId="0" applyFont="1" applyFill="1" applyBorder="1" applyAlignment="1">
      <alignment vertical="center"/>
    </xf>
    <xf numFmtId="164" fontId="21" fillId="7" borderId="7" xfId="0" applyNumberFormat="1" applyFont="1" applyFill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10" xfId="0" applyFont="1" applyBorder="1" applyAlignment="1">
      <alignment horizontal="right" vertical="center"/>
    </xf>
    <xf numFmtId="0" fontId="28" fillId="0" borderId="2" xfId="0" applyFont="1" applyBorder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30" fillId="0" borderId="0" xfId="3" applyFont="1" applyAlignment="1">
      <alignment vertical="center"/>
    </xf>
    <xf numFmtId="43" fontId="30" fillId="0" borderId="0" xfId="4" applyFont="1" applyFill="1" applyBorder="1" applyAlignment="1" applyProtection="1">
      <alignment horizontal="right" vertical="center"/>
    </xf>
    <xf numFmtId="0" fontId="32" fillId="0" borderId="0" xfId="3" applyFont="1" applyAlignment="1">
      <alignment vertical="center"/>
    </xf>
    <xf numFmtId="0" fontId="33" fillId="0" borderId="0" xfId="3" applyFont="1" applyAlignment="1">
      <alignment vertical="center"/>
    </xf>
    <xf numFmtId="0" fontId="33" fillId="0" borderId="0" xfId="3" applyFont="1" applyAlignment="1">
      <alignment horizontal="center" vertical="center"/>
    </xf>
    <xf numFmtId="4" fontId="33" fillId="0" borderId="0" xfId="3" applyNumberFormat="1" applyFont="1" applyAlignment="1">
      <alignment horizontal="center" vertical="center"/>
    </xf>
    <xf numFmtId="43" fontId="34" fillId="0" borderId="0" xfId="4" applyFont="1" applyAlignment="1">
      <alignment horizontal="right" vertical="center"/>
    </xf>
    <xf numFmtId="4" fontId="30" fillId="0" borderId="0" xfId="4" applyNumberFormat="1" applyFont="1" applyFill="1" applyAlignment="1">
      <alignment horizontal="right" vertical="center"/>
    </xf>
    <xf numFmtId="4" fontId="30" fillId="0" borderId="0" xfId="3" applyNumberFormat="1" applyFont="1" applyAlignment="1">
      <alignment vertical="center"/>
    </xf>
    <xf numFmtId="0" fontId="34" fillId="0" borderId="0" xfId="3" applyFont="1" applyAlignment="1">
      <alignment horizontal="center" vertical="center"/>
    </xf>
    <xf numFmtId="0" fontId="36" fillId="8" borderId="0" xfId="5" applyFont="1" applyFill="1" applyAlignment="1">
      <alignment horizontal="right" vertical="center"/>
    </xf>
    <xf numFmtId="0" fontId="36" fillId="8" borderId="0" xfId="5" applyFont="1" applyFill="1" applyAlignment="1">
      <alignment horizontal="center" vertical="center"/>
    </xf>
    <xf numFmtId="0" fontId="37" fillId="9" borderId="0" xfId="3" applyFont="1" applyFill="1" applyAlignment="1">
      <alignment vertical="center"/>
    </xf>
    <xf numFmtId="3" fontId="37" fillId="9" borderId="0" xfId="4" applyNumberFormat="1" applyFont="1" applyFill="1" applyAlignment="1">
      <alignment horizontal="right" vertical="center"/>
    </xf>
    <xf numFmtId="0" fontId="37" fillId="10" borderId="0" xfId="3" applyFont="1" applyFill="1" applyAlignment="1">
      <alignment vertical="center"/>
    </xf>
    <xf numFmtId="3" fontId="37" fillId="10" borderId="0" xfId="4" applyNumberFormat="1" applyFont="1" applyFill="1" applyAlignment="1">
      <alignment horizontal="right" vertical="center"/>
    </xf>
    <xf numFmtId="0" fontId="38" fillId="0" borderId="0" xfId="3" applyFont="1" applyAlignment="1">
      <alignment horizontal="left" vertical="center" indent="1"/>
    </xf>
    <xf numFmtId="3" fontId="38" fillId="0" borderId="0" xfId="4" applyNumberFormat="1" applyFont="1" applyFill="1" applyAlignment="1">
      <alignment horizontal="right" vertical="center"/>
    </xf>
    <xf numFmtId="166" fontId="38" fillId="0" borderId="0" xfId="6" applyFont="1" applyFill="1" applyAlignment="1">
      <alignment horizontal="right" vertical="center"/>
    </xf>
    <xf numFmtId="4" fontId="39" fillId="0" borderId="0" xfId="5" applyNumberFormat="1" applyFont="1">
      <alignment vertical="top"/>
    </xf>
    <xf numFmtId="166" fontId="30" fillId="0" borderId="0" xfId="6" applyFont="1" applyAlignment="1">
      <alignment vertical="center"/>
    </xf>
    <xf numFmtId="166" fontId="30" fillId="0" borderId="0" xfId="6" applyFont="1" applyFill="1" applyAlignment="1">
      <alignment vertical="center"/>
    </xf>
    <xf numFmtId="17" fontId="36" fillId="8" borderId="0" xfId="5" applyNumberFormat="1" applyFont="1" applyFill="1" applyAlignment="1">
      <alignment horizontal="right" vertical="center"/>
    </xf>
    <xf numFmtId="3" fontId="38" fillId="0" borderId="0" xfId="3" applyNumberFormat="1" applyFont="1" applyAlignment="1">
      <alignment vertical="center"/>
    </xf>
    <xf numFmtId="3" fontId="38" fillId="0" borderId="0" xfId="4" applyNumberFormat="1" applyFont="1" applyAlignment="1">
      <alignment horizontal="right" vertical="center"/>
    </xf>
    <xf numFmtId="166" fontId="38" fillId="0" borderId="0" xfId="6" applyFont="1" applyFill="1" applyAlignment="1">
      <alignment vertical="center"/>
    </xf>
    <xf numFmtId="0" fontId="38" fillId="0" borderId="0" xfId="3" applyFont="1" applyAlignment="1">
      <alignment vertical="center"/>
    </xf>
    <xf numFmtId="43" fontId="38" fillId="0" borderId="0" xfId="3" applyNumberFormat="1" applyFont="1" applyAlignment="1">
      <alignment vertical="center"/>
    </xf>
    <xf numFmtId="0" fontId="37" fillId="11" borderId="0" xfId="3" applyFont="1" applyFill="1" applyAlignment="1">
      <alignment horizontal="left" vertical="center" indent="1"/>
    </xf>
    <xf numFmtId="3" fontId="37" fillId="0" borderId="0" xfId="4" applyNumberFormat="1" applyFont="1" applyFill="1" applyAlignment="1">
      <alignment horizontal="right" vertical="center"/>
    </xf>
    <xf numFmtId="0" fontId="38" fillId="0" borderId="0" xfId="3" applyFont="1" applyAlignment="1">
      <alignment horizontal="left" vertical="center" indent="2"/>
    </xf>
    <xf numFmtId="0" fontId="37" fillId="0" borderId="0" xfId="3" applyFont="1" applyAlignment="1">
      <alignment horizontal="left" vertical="center" indent="1"/>
    </xf>
    <xf numFmtId="166" fontId="34" fillId="0" borderId="0" xfId="3" applyNumberFormat="1" applyFont="1" applyAlignment="1">
      <alignment vertical="center"/>
    </xf>
    <xf numFmtId="0" fontId="37" fillId="0" borderId="0" xfId="3" applyFont="1" applyAlignment="1">
      <alignment vertical="center"/>
    </xf>
    <xf numFmtId="0" fontId="37" fillId="12" borderId="0" xfId="3" applyFont="1" applyFill="1" applyAlignment="1">
      <alignment vertical="center"/>
    </xf>
    <xf numFmtId="3" fontId="37" fillId="12" borderId="0" xfId="4" applyNumberFormat="1" applyFont="1" applyFill="1" applyAlignment="1">
      <alignment horizontal="right" vertical="center"/>
    </xf>
    <xf numFmtId="0" fontId="40" fillId="13" borderId="0" xfId="3" applyFont="1" applyFill="1" applyAlignment="1">
      <alignment vertical="center"/>
    </xf>
    <xf numFmtId="3" fontId="40" fillId="13" borderId="0" xfId="4" applyNumberFormat="1" applyFont="1" applyFill="1" applyAlignment="1">
      <alignment horizontal="right" vertical="center"/>
    </xf>
    <xf numFmtId="166" fontId="41" fillId="0" borderId="0" xfId="6" applyFont="1" applyFill="1" applyAlignment="1">
      <alignment vertical="center"/>
    </xf>
    <xf numFmtId="0" fontId="41" fillId="0" borderId="0" xfId="3" applyFont="1" applyAlignment="1">
      <alignment vertical="center"/>
    </xf>
    <xf numFmtId="4" fontId="38" fillId="0" borderId="0" xfId="3" applyNumberFormat="1" applyFont="1" applyAlignment="1">
      <alignment vertical="center"/>
    </xf>
    <xf numFmtId="4" fontId="41" fillId="0" borderId="0" xfId="3" applyNumberFormat="1" applyFont="1" applyAlignment="1">
      <alignment vertical="center"/>
    </xf>
    <xf numFmtId="166" fontId="38" fillId="0" borderId="0" xfId="3" applyNumberFormat="1" applyFont="1" applyAlignment="1">
      <alignment vertical="center"/>
    </xf>
    <xf numFmtId="0" fontId="19" fillId="0" borderId="0" xfId="3" applyFont="1" applyAlignment="1">
      <alignment horizontal="center" vertical="center"/>
    </xf>
    <xf numFmtId="0" fontId="33" fillId="0" borderId="0" xfId="3" applyFont="1" applyAlignment="1">
      <alignment horizontal="center" vertical="center" wrapText="1"/>
    </xf>
    <xf numFmtId="0" fontId="33" fillId="0" borderId="0" xfId="3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7">
    <cellStyle name="Normal" xfId="0" builtinId="0"/>
    <cellStyle name="Normal 2" xfId="5" xr:uid="{6F7CF58C-C4B5-48D5-AE90-5945D69E6BA6}"/>
    <cellStyle name="Normal 2 4 2" xfId="3" xr:uid="{B55CA62B-B7A9-4E91-BEF8-60DFAA6D1671}"/>
    <cellStyle name="Separador de milhares 3" xfId="1" xr:uid="{00000000-0005-0000-0000-000001000000}"/>
    <cellStyle name="Separador de milhares 4" xfId="2" xr:uid="{00000000-0005-0000-0000-000002000000}"/>
    <cellStyle name="Vírgula 2" xfId="4" xr:uid="{B6C22439-9A9B-403E-AA92-390E940EB309}"/>
    <cellStyle name="Vírgula 3" xfId="6" xr:uid="{4C78B87F-2938-4E1A-897E-4DFA5FC50099}"/>
  </cellStyles>
  <dxfs count="0"/>
  <tableStyles count="0" defaultTableStyle="TableStyleMedium2" defaultPivotStyle="PivotStyleLight16"/>
  <colors>
    <mruColors>
      <color rgb="FF3333FF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0</xdr:colOff>
      <xdr:row>0</xdr:row>
      <xdr:rowOff>523875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86FB293-52DA-4738-9162-4818B1D12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077075" cy="523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</xdr:colOff>
      <xdr:row>0</xdr:row>
      <xdr:rowOff>0</xdr:rowOff>
    </xdr:from>
    <xdr:to>
      <xdr:col>13</xdr:col>
      <xdr:colOff>1238250</xdr:colOff>
      <xdr:row>0</xdr:row>
      <xdr:rowOff>523874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82B1BE5-D2B1-4314-80D0-3D9B04FF5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5" y="0"/>
          <a:ext cx="8303420" cy="523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3</xdr:col>
      <xdr:colOff>925286</xdr:colOff>
      <xdr:row>0</xdr:row>
      <xdr:rowOff>922649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0617C0-3D46-4FAC-ADF8-D24564A89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1906"/>
          <a:ext cx="7316561" cy="910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0</xdr:rowOff>
    </xdr:from>
    <xdr:to>
      <xdr:col>3</xdr:col>
      <xdr:colOff>925285</xdr:colOff>
      <xdr:row>0</xdr:row>
      <xdr:rowOff>934827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8304E7-7296-4031-B34B-383D20A219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4" y="0"/>
          <a:ext cx="8670471" cy="9348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ICESP\Presta&#231;&#227;o%20de%20Contas%20-%20HC-ICESP\2024\c%20mar24\c%20DFC-%20%20ICESP%20CTR%20GEST&#195;O%20MAR%202024.xlsx" TargetMode="External"/><Relationship Id="rId1" Type="http://schemas.openxmlformats.org/officeDocument/2006/relationships/externalLinkPath" Target="/Controladoria/Projetos%20Controladoria/Subven&#231;&#245;es/HC-ICESP/Presta&#231;&#227;o%20de%20Contas%20-%20HC-ICESP/2024/c%20mar24/c%20DFC-%20%20ICESP%20CTR%20GEST&#195;O%20M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ESP-CONSOLIDADO"/>
      <sheetName val="ICESP-CGs OP 88710_711"/>
      <sheetName val="ICESP-CGs OP 88700_701"/>
      <sheetName val="CONCILIAÇÃO"/>
      <sheetName val="ICESP-CGs NÃO OPERACIONAIS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5082E-DA7F-46EE-81D0-13582F97B4B4}">
  <dimension ref="A1:Q40"/>
  <sheetViews>
    <sheetView showGridLines="0" topLeftCell="A16" zoomScale="80" zoomScaleNormal="80" workbookViewId="0">
      <selection activeCell="A2" sqref="A2:M38"/>
    </sheetView>
  </sheetViews>
  <sheetFormatPr defaultColWidth="6.85546875" defaultRowHeight="15" customHeight="1" x14ac:dyDescent="0.25"/>
  <cols>
    <col min="1" max="1" width="68.7109375" style="88" customWidth="1"/>
    <col min="2" max="2" width="18.7109375" style="109" customWidth="1"/>
    <col min="3" max="3" width="18.7109375" style="88" customWidth="1"/>
    <col min="4" max="13" width="15.7109375" style="88" hidden="1" customWidth="1"/>
    <col min="14" max="14" width="2.7109375" style="88" customWidth="1"/>
    <col min="15" max="15" width="16.42578125" style="88" customWidth="1"/>
    <col min="16" max="16" width="14.28515625" style="88" customWidth="1"/>
    <col min="17" max="17" width="13.85546875" style="88" customWidth="1"/>
    <col min="18" max="16384" width="6.85546875" style="88"/>
  </cols>
  <sheetData>
    <row r="1" spans="1:17" ht="69.95" customHeight="1" x14ac:dyDescent="0.25">
      <c r="B1" s="89"/>
    </row>
    <row r="2" spans="1:17" s="90" customFormat="1" ht="20.100000000000001" customHeight="1" x14ac:dyDescent="0.25">
      <c r="A2" s="131" t="s">
        <v>51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7" s="90" customFormat="1" x14ac:dyDescent="0.25">
      <c r="A3" s="132" t="s">
        <v>52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O3" s="91"/>
    </row>
    <row r="4" spans="1:17" s="90" customFormat="1" x14ac:dyDescent="0.25">
      <c r="A4" s="133" t="s">
        <v>53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O4" s="91"/>
    </row>
    <row r="5" spans="1:17" s="90" customForma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O5" s="91"/>
    </row>
    <row r="6" spans="1:17" s="90" customFormat="1" x14ac:dyDescent="0.25">
      <c r="A6" s="132" t="s">
        <v>54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O6" s="91"/>
    </row>
    <row r="7" spans="1:17" s="90" customFormat="1" ht="18" customHeight="1" x14ac:dyDescent="0.25">
      <c r="N7" s="93"/>
    </row>
    <row r="8" spans="1:17" s="91" customFormat="1" ht="18" customHeight="1" x14ac:dyDescent="0.25">
      <c r="A8" s="133" t="s">
        <v>118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pans="1:17" ht="18" customHeight="1" x14ac:dyDescent="0.25">
      <c r="B9" s="94"/>
      <c r="C9" s="94"/>
      <c r="D9" s="94"/>
      <c r="E9" s="94"/>
      <c r="F9" s="94"/>
      <c r="G9" s="95"/>
      <c r="H9" s="94"/>
      <c r="I9" s="94"/>
      <c r="J9" s="94"/>
      <c r="K9" s="94"/>
      <c r="L9" s="94"/>
      <c r="N9" s="96"/>
    </row>
    <row r="10" spans="1:17" ht="18" customHeight="1" x14ac:dyDescent="0.25">
      <c r="A10" s="97"/>
      <c r="B10" s="98" t="s">
        <v>55</v>
      </c>
      <c r="C10" s="99" t="s">
        <v>56</v>
      </c>
      <c r="D10" s="99" t="s">
        <v>57</v>
      </c>
      <c r="E10" s="99" t="s">
        <v>58</v>
      </c>
      <c r="F10" s="99" t="s">
        <v>59</v>
      </c>
      <c r="G10" s="99" t="s">
        <v>60</v>
      </c>
      <c r="H10" s="99" t="s">
        <v>61</v>
      </c>
      <c r="I10" s="99" t="s">
        <v>62</v>
      </c>
      <c r="J10" s="99" t="s">
        <v>63</v>
      </c>
      <c r="K10" s="99" t="s">
        <v>64</v>
      </c>
      <c r="L10" s="99" t="s">
        <v>65</v>
      </c>
      <c r="M10" s="99" t="s">
        <v>66</v>
      </c>
    </row>
    <row r="11" spans="1:17" ht="18" customHeight="1" x14ac:dyDescent="0.25">
      <c r="B11" s="88"/>
    </row>
    <row r="12" spans="1:17" ht="18" customHeight="1" x14ac:dyDescent="0.25">
      <c r="A12" s="100" t="s">
        <v>67</v>
      </c>
      <c r="B12" s="101">
        <f t="shared" ref="B12:M12" si="0">B13+B21</f>
        <v>81936260.780000001</v>
      </c>
      <c r="C12" s="101">
        <f t="shared" si="0"/>
        <v>90097786.450000018</v>
      </c>
      <c r="D12" s="101">
        <f t="shared" si="0"/>
        <v>0</v>
      </c>
      <c r="E12" s="101">
        <f t="shared" si="0"/>
        <v>0</v>
      </c>
      <c r="F12" s="101">
        <f t="shared" si="0"/>
        <v>0</v>
      </c>
      <c r="G12" s="101">
        <f t="shared" si="0"/>
        <v>0</v>
      </c>
      <c r="H12" s="101">
        <f t="shared" si="0"/>
        <v>0</v>
      </c>
      <c r="I12" s="101">
        <f t="shared" si="0"/>
        <v>0</v>
      </c>
      <c r="J12" s="101">
        <f t="shared" si="0"/>
        <v>0</v>
      </c>
      <c r="K12" s="101">
        <f t="shared" si="0"/>
        <v>0</v>
      </c>
      <c r="L12" s="101">
        <f t="shared" si="0"/>
        <v>0</v>
      </c>
      <c r="M12" s="101">
        <f t="shared" si="0"/>
        <v>0</v>
      </c>
      <c r="N12" s="96"/>
      <c r="O12" s="96"/>
      <c r="P12" s="96"/>
      <c r="Q12" s="96"/>
    </row>
    <row r="13" spans="1:17" ht="18" customHeight="1" x14ac:dyDescent="0.25">
      <c r="A13" s="102" t="s">
        <v>68</v>
      </c>
      <c r="B13" s="103">
        <f t="shared" ref="B13:L13" si="1">SUM(B14:B20)</f>
        <v>71958865.680000007</v>
      </c>
      <c r="C13" s="103">
        <f t="shared" si="1"/>
        <v>78938889.820000023</v>
      </c>
      <c r="D13" s="103">
        <f t="shared" si="1"/>
        <v>0</v>
      </c>
      <c r="E13" s="103">
        <f t="shared" si="1"/>
        <v>0</v>
      </c>
      <c r="F13" s="103">
        <f t="shared" si="1"/>
        <v>0</v>
      </c>
      <c r="G13" s="103">
        <f t="shared" si="1"/>
        <v>0</v>
      </c>
      <c r="H13" s="103">
        <f t="shared" si="1"/>
        <v>0</v>
      </c>
      <c r="I13" s="103">
        <f t="shared" si="1"/>
        <v>0</v>
      </c>
      <c r="J13" s="103">
        <f t="shared" si="1"/>
        <v>0</v>
      </c>
      <c r="K13" s="103">
        <f t="shared" si="1"/>
        <v>0</v>
      </c>
      <c r="L13" s="103">
        <f t="shared" si="1"/>
        <v>0</v>
      </c>
      <c r="M13" s="103">
        <f>SUM(M14:M20)</f>
        <v>0</v>
      </c>
      <c r="O13" s="96"/>
      <c r="P13" s="96"/>
      <c r="Q13" s="96"/>
    </row>
    <row r="14" spans="1:17" ht="18" customHeight="1" x14ac:dyDescent="0.25">
      <c r="A14" s="104" t="s">
        <v>69</v>
      </c>
      <c r="B14" s="105">
        <v>2500</v>
      </c>
      <c r="C14" s="105">
        <v>2500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7" ht="18" customHeight="1" x14ac:dyDescent="0.25">
      <c r="A15" s="104" t="s">
        <v>70</v>
      </c>
      <c r="B15" s="106">
        <v>0</v>
      </c>
      <c r="C15" s="106">
        <v>0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O15" s="96"/>
    </row>
    <row r="16" spans="1:17" ht="18" customHeight="1" x14ac:dyDescent="0.25">
      <c r="A16" s="104" t="s">
        <v>71</v>
      </c>
      <c r="B16" s="105">
        <v>28180427.350000005</v>
      </c>
      <c r="C16" s="105">
        <v>34577068.550000012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96"/>
      <c r="P16" s="96"/>
    </row>
    <row r="17" spans="1:17" ht="18" customHeight="1" x14ac:dyDescent="0.25">
      <c r="A17" s="104" t="s">
        <v>72</v>
      </c>
      <c r="B17" s="105">
        <v>15646916.709999993</v>
      </c>
      <c r="C17" s="105">
        <v>14682002.890000008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96"/>
      <c r="O17" s="96"/>
      <c r="P17" s="96"/>
    </row>
    <row r="18" spans="1:17" ht="18" customHeight="1" x14ac:dyDescent="0.25">
      <c r="A18" s="104" t="s">
        <v>73</v>
      </c>
      <c r="B18" s="105">
        <v>25843364.590000004</v>
      </c>
      <c r="C18" s="105">
        <v>26507560.510000002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O18" s="96"/>
    </row>
    <row r="19" spans="1:17" ht="18" customHeight="1" x14ac:dyDescent="0.25">
      <c r="A19" s="104" t="s">
        <v>74</v>
      </c>
      <c r="B19" s="105">
        <v>316681.67000000004</v>
      </c>
      <c r="C19" s="105">
        <v>254416.87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05"/>
    </row>
    <row r="20" spans="1:17" ht="18" customHeight="1" x14ac:dyDescent="0.25">
      <c r="A20" s="104" t="s">
        <v>75</v>
      </c>
      <c r="B20" s="105">
        <v>1968975.36</v>
      </c>
      <c r="C20" s="105">
        <v>2915341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P20" s="96"/>
    </row>
    <row r="21" spans="1:17" ht="18" customHeight="1" x14ac:dyDescent="0.25">
      <c r="A21" s="102" t="s">
        <v>76</v>
      </c>
      <c r="B21" s="103">
        <f t="shared" ref="B21:I21" si="2">SUM(B22:B24)</f>
        <v>9977395.0999999996</v>
      </c>
      <c r="C21" s="103">
        <f t="shared" si="2"/>
        <v>11158896.630000001</v>
      </c>
      <c r="D21" s="103">
        <f t="shared" si="2"/>
        <v>0</v>
      </c>
      <c r="E21" s="103">
        <f t="shared" si="2"/>
        <v>0</v>
      </c>
      <c r="F21" s="103">
        <f t="shared" si="2"/>
        <v>0</v>
      </c>
      <c r="G21" s="103">
        <f t="shared" si="2"/>
        <v>0</v>
      </c>
      <c r="H21" s="103">
        <f t="shared" si="2"/>
        <v>0</v>
      </c>
      <c r="I21" s="103">
        <f t="shared" si="2"/>
        <v>0</v>
      </c>
      <c r="J21" s="103">
        <f>SUM(J22:J24)</f>
        <v>0</v>
      </c>
      <c r="K21" s="103">
        <f t="shared" ref="K21:M21" si="3">SUM(K22:K24)</f>
        <v>0</v>
      </c>
      <c r="L21" s="103">
        <f t="shared" si="3"/>
        <v>0</v>
      </c>
      <c r="M21" s="103">
        <f t="shared" si="3"/>
        <v>0</v>
      </c>
      <c r="O21" s="96"/>
      <c r="P21" s="96"/>
      <c r="Q21" s="96"/>
    </row>
    <row r="22" spans="1:17" ht="18" customHeight="1" x14ac:dyDescent="0.25">
      <c r="A22" s="104" t="s">
        <v>77</v>
      </c>
      <c r="B22" s="105">
        <v>416060.8</v>
      </c>
      <c r="C22" s="105">
        <v>366230.65</v>
      </c>
      <c r="D22" s="105"/>
      <c r="E22" s="105"/>
      <c r="F22" s="105"/>
      <c r="G22" s="105"/>
      <c r="H22" s="105"/>
      <c r="I22" s="105"/>
      <c r="J22" s="105"/>
      <c r="K22" s="105"/>
      <c r="L22" s="105"/>
      <c r="M22" s="105"/>
    </row>
    <row r="23" spans="1:17" ht="18" customHeight="1" x14ac:dyDescent="0.25">
      <c r="A23" s="104" t="s">
        <v>74</v>
      </c>
      <c r="B23" s="105">
        <v>84608.92</v>
      </c>
      <c r="C23" s="105">
        <v>81601.03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</row>
    <row r="24" spans="1:17" ht="18" customHeight="1" x14ac:dyDescent="0.25">
      <c r="A24" s="104" t="s">
        <v>78</v>
      </c>
      <c r="B24" s="105">
        <v>9476725.379999999</v>
      </c>
      <c r="C24" s="105">
        <v>10711064.950000001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O24" s="107"/>
      <c r="P24" s="107"/>
      <c r="Q24" s="96"/>
    </row>
    <row r="25" spans="1:17" ht="18" customHeight="1" x14ac:dyDescent="0.25">
      <c r="A25" s="100" t="s">
        <v>79</v>
      </c>
      <c r="B25" s="101">
        <f t="shared" ref="B25:M25" si="4">B26+B33+B36</f>
        <v>81936260.779999971</v>
      </c>
      <c r="C25" s="101">
        <f t="shared" si="4"/>
        <v>90097786.449999973</v>
      </c>
      <c r="D25" s="101">
        <f t="shared" si="4"/>
        <v>0</v>
      </c>
      <c r="E25" s="101">
        <f t="shared" si="4"/>
        <v>0</v>
      </c>
      <c r="F25" s="101">
        <f t="shared" si="4"/>
        <v>0</v>
      </c>
      <c r="G25" s="101">
        <f t="shared" si="4"/>
        <v>0</v>
      </c>
      <c r="H25" s="101">
        <f t="shared" si="4"/>
        <v>0</v>
      </c>
      <c r="I25" s="101">
        <f t="shared" si="4"/>
        <v>0</v>
      </c>
      <c r="J25" s="101">
        <f t="shared" si="4"/>
        <v>0</v>
      </c>
      <c r="K25" s="101">
        <f t="shared" si="4"/>
        <v>0</v>
      </c>
      <c r="L25" s="101">
        <f t="shared" si="4"/>
        <v>0</v>
      </c>
      <c r="M25" s="101">
        <f t="shared" si="4"/>
        <v>0</v>
      </c>
      <c r="N25" s="96"/>
      <c r="O25" s="96"/>
      <c r="P25" s="96"/>
      <c r="Q25" s="96"/>
    </row>
    <row r="26" spans="1:17" ht="18" customHeight="1" x14ac:dyDescent="0.25">
      <c r="A26" s="102" t="s">
        <v>68</v>
      </c>
      <c r="B26" s="103">
        <f t="shared" ref="B26:M26" si="5">SUM(B27:B32)</f>
        <v>104743936.53999999</v>
      </c>
      <c r="C26" s="103">
        <f t="shared" si="5"/>
        <v>113914790.80999999</v>
      </c>
      <c r="D26" s="103">
        <f t="shared" si="5"/>
        <v>0</v>
      </c>
      <c r="E26" s="103">
        <f t="shared" si="5"/>
        <v>0</v>
      </c>
      <c r="F26" s="103">
        <f t="shared" si="5"/>
        <v>0</v>
      </c>
      <c r="G26" s="103">
        <f t="shared" si="5"/>
        <v>0</v>
      </c>
      <c r="H26" s="103">
        <f t="shared" si="5"/>
        <v>0</v>
      </c>
      <c r="I26" s="103">
        <f t="shared" si="5"/>
        <v>0</v>
      </c>
      <c r="J26" s="103">
        <f t="shared" si="5"/>
        <v>0</v>
      </c>
      <c r="K26" s="103">
        <f t="shared" si="5"/>
        <v>0</v>
      </c>
      <c r="L26" s="103">
        <f t="shared" si="5"/>
        <v>0</v>
      </c>
      <c r="M26" s="103">
        <f t="shared" si="5"/>
        <v>0</v>
      </c>
      <c r="N26" s="108"/>
      <c r="O26" s="96"/>
      <c r="P26" s="96"/>
    </row>
    <row r="27" spans="1:17" ht="18" customHeight="1" x14ac:dyDescent="0.25">
      <c r="A27" s="104" t="s">
        <v>80</v>
      </c>
      <c r="B27" s="105">
        <v>15896907.090000004</v>
      </c>
      <c r="C27" s="105">
        <f>18478559.02-0.05</f>
        <v>18478558.969999999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</row>
    <row r="28" spans="1:17" ht="18" customHeight="1" x14ac:dyDescent="0.25">
      <c r="A28" s="104" t="s">
        <v>81</v>
      </c>
      <c r="B28" s="105">
        <v>7871286.3000000007</v>
      </c>
      <c r="C28" s="105">
        <v>10584168.149999999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O28" s="96"/>
    </row>
    <row r="29" spans="1:17" ht="18" customHeight="1" x14ac:dyDescent="0.25">
      <c r="A29" s="104" t="s">
        <v>82</v>
      </c>
      <c r="B29" s="105">
        <v>67932936.919999987</v>
      </c>
      <c r="C29" s="105">
        <v>70190348.679999992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</row>
    <row r="30" spans="1:17" ht="18" customHeight="1" x14ac:dyDescent="0.25">
      <c r="A30" s="104" t="s">
        <v>83</v>
      </c>
      <c r="B30" s="105">
        <v>7477570.4199999999</v>
      </c>
      <c r="C30" s="105">
        <v>7899530.040000001</v>
      </c>
      <c r="D30" s="105"/>
      <c r="E30" s="105"/>
      <c r="F30" s="105"/>
      <c r="G30" s="105"/>
      <c r="H30" s="105"/>
      <c r="I30" s="105"/>
      <c r="J30" s="105"/>
      <c r="K30" s="105"/>
      <c r="L30" s="105"/>
      <c r="M30" s="105"/>
    </row>
    <row r="31" spans="1:17" ht="18" customHeight="1" x14ac:dyDescent="0.25">
      <c r="A31" s="104" t="s">
        <v>84</v>
      </c>
      <c r="B31" s="105">
        <v>2989527.87</v>
      </c>
      <c r="C31" s="105">
        <v>4130396.96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</row>
    <row r="32" spans="1:17" ht="18" customHeight="1" x14ac:dyDescent="0.25">
      <c r="A32" s="104" t="s">
        <v>85</v>
      </c>
      <c r="B32" s="105">
        <v>2575707.9400000004</v>
      </c>
      <c r="C32" s="105">
        <v>2631788.0099999998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</row>
    <row r="33" spans="1:17" ht="18" customHeight="1" x14ac:dyDescent="0.25">
      <c r="A33" s="102" t="s">
        <v>86</v>
      </c>
      <c r="B33" s="103">
        <f t="shared" ref="B33:G33" si="6">SUM(B34:B35)</f>
        <v>8906899.9900000002</v>
      </c>
      <c r="C33" s="103">
        <f t="shared" si="6"/>
        <v>8040403.8100000005</v>
      </c>
      <c r="D33" s="103">
        <f t="shared" si="6"/>
        <v>0</v>
      </c>
      <c r="E33" s="103">
        <f t="shared" si="6"/>
        <v>0</v>
      </c>
      <c r="F33" s="103">
        <f t="shared" si="6"/>
        <v>0</v>
      </c>
      <c r="G33" s="103">
        <f t="shared" si="6"/>
        <v>0</v>
      </c>
      <c r="H33" s="103">
        <f t="shared" ref="H33:M33" si="7">SUM(H34:H35)</f>
        <v>0</v>
      </c>
      <c r="I33" s="103">
        <f t="shared" si="7"/>
        <v>0</v>
      </c>
      <c r="J33" s="103">
        <f t="shared" si="7"/>
        <v>0</v>
      </c>
      <c r="K33" s="103">
        <f t="shared" si="7"/>
        <v>0</v>
      </c>
      <c r="L33" s="103">
        <f t="shared" si="7"/>
        <v>0</v>
      </c>
      <c r="M33" s="103">
        <f t="shared" si="7"/>
        <v>0</v>
      </c>
      <c r="O33" s="96"/>
      <c r="P33" s="96"/>
      <c r="Q33" s="96"/>
    </row>
    <row r="34" spans="1:17" ht="18" customHeight="1" x14ac:dyDescent="0.25">
      <c r="A34" s="104" t="s">
        <v>84</v>
      </c>
      <c r="B34" s="105">
        <v>6578991.4000000004</v>
      </c>
      <c r="C34" s="105">
        <v>5739547.8100000005</v>
      </c>
      <c r="D34" s="105"/>
      <c r="E34" s="105"/>
      <c r="F34" s="105"/>
      <c r="G34" s="105"/>
      <c r="H34" s="105"/>
      <c r="I34" s="105"/>
      <c r="J34" s="105"/>
      <c r="K34" s="105"/>
      <c r="L34" s="105"/>
      <c r="M34" s="105"/>
    </row>
    <row r="35" spans="1:17" ht="18" customHeight="1" x14ac:dyDescent="0.25">
      <c r="A35" s="104" t="s">
        <v>87</v>
      </c>
      <c r="B35" s="105">
        <v>2327908.5900000003</v>
      </c>
      <c r="C35" s="105">
        <v>2300856</v>
      </c>
      <c r="D35" s="105"/>
      <c r="E35" s="105"/>
      <c r="F35" s="105"/>
      <c r="G35" s="105"/>
      <c r="H35" s="105"/>
      <c r="I35" s="105"/>
      <c r="J35" s="105"/>
      <c r="K35" s="105"/>
      <c r="L35" s="105"/>
      <c r="M35" s="105"/>
    </row>
    <row r="36" spans="1:17" ht="18" customHeight="1" x14ac:dyDescent="0.25">
      <c r="A36" s="102" t="s">
        <v>88</v>
      </c>
      <c r="B36" s="103">
        <f t="shared" ref="B36:M36" si="8">SUM(B37:B38)</f>
        <v>-31714575.750000015</v>
      </c>
      <c r="C36" s="103">
        <f t="shared" si="8"/>
        <v>-31857408.170000013</v>
      </c>
      <c r="D36" s="103">
        <f t="shared" si="8"/>
        <v>0</v>
      </c>
      <c r="E36" s="103">
        <f t="shared" si="8"/>
        <v>0</v>
      </c>
      <c r="F36" s="103">
        <f t="shared" si="8"/>
        <v>0</v>
      </c>
      <c r="G36" s="103">
        <f t="shared" si="8"/>
        <v>0</v>
      </c>
      <c r="H36" s="103">
        <f t="shared" si="8"/>
        <v>0</v>
      </c>
      <c r="I36" s="103">
        <f t="shared" si="8"/>
        <v>0</v>
      </c>
      <c r="J36" s="103">
        <f t="shared" si="8"/>
        <v>0</v>
      </c>
      <c r="K36" s="103">
        <f t="shared" si="8"/>
        <v>0</v>
      </c>
      <c r="L36" s="103">
        <f t="shared" si="8"/>
        <v>0</v>
      </c>
      <c r="M36" s="103">
        <f t="shared" si="8"/>
        <v>0</v>
      </c>
      <c r="O36" s="108"/>
      <c r="P36" s="96"/>
      <c r="Q36" s="96"/>
    </row>
    <row r="37" spans="1:17" ht="18" customHeight="1" x14ac:dyDescent="0.25">
      <c r="A37" s="104" t="s">
        <v>89</v>
      </c>
      <c r="B37" s="105">
        <v>-35942617.540000014</v>
      </c>
      <c r="C37" s="105">
        <v>-35942617.540000014</v>
      </c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95"/>
      <c r="P37" s="108"/>
    </row>
    <row r="38" spans="1:17" ht="18" customHeight="1" x14ac:dyDescent="0.25">
      <c r="A38" s="104" t="s">
        <v>90</v>
      </c>
      <c r="B38" s="105">
        <f>+DRE!B43</f>
        <v>4228041.7899999972</v>
      </c>
      <c r="C38" s="105">
        <f>+SUM(DRE!$B43:C43)</f>
        <v>4085209.3700000024</v>
      </c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95"/>
      <c r="O38" s="108"/>
      <c r="P38" s="96"/>
      <c r="Q38" s="108"/>
    </row>
    <row r="40" spans="1:17" ht="15" customHeight="1" x14ac:dyDescent="0.25">
      <c r="C40" s="109"/>
      <c r="K40" s="108"/>
      <c r="L40" s="108"/>
      <c r="M40" s="108"/>
    </row>
  </sheetData>
  <mergeCells count="5">
    <mergeCell ref="A2:M2"/>
    <mergeCell ref="A3:M3"/>
    <mergeCell ref="A4:M4"/>
    <mergeCell ref="A6:M6"/>
    <mergeCell ref="A8:M8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70" orientation="portrait" r:id="rId1"/>
  <headerFooter>
    <oddFooter>&amp;C&amp;8Página &amp;P de &amp;N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14BBF-2330-4F88-8F7F-9629A221D03E}">
  <dimension ref="A1:R47"/>
  <sheetViews>
    <sheetView showGridLines="0" zoomScale="80" zoomScaleNormal="80" workbookViewId="0">
      <selection activeCell="A2" sqref="A2:XFD8"/>
    </sheetView>
  </sheetViews>
  <sheetFormatPr defaultColWidth="6.85546875" defaultRowHeight="15" customHeight="1" x14ac:dyDescent="0.25"/>
  <cols>
    <col min="1" max="1" width="68.7109375" style="88" customWidth="1"/>
    <col min="2" max="2" width="18.7109375" style="109" customWidth="1"/>
    <col min="3" max="3" width="18.7109375" style="88" customWidth="1"/>
    <col min="4" max="13" width="15.7109375" style="88" hidden="1" customWidth="1"/>
    <col min="14" max="14" width="18.7109375" style="88" customWidth="1"/>
    <col min="15" max="15" width="16.140625" style="109" bestFit="1" customWidth="1"/>
    <col min="16" max="16" width="12.140625" style="88" bestFit="1" customWidth="1"/>
    <col min="17" max="17" width="16.140625" style="88" bestFit="1" customWidth="1"/>
    <col min="18" max="18" width="15.42578125" style="88" bestFit="1" customWidth="1"/>
    <col min="19" max="16384" width="6.85546875" style="88"/>
  </cols>
  <sheetData>
    <row r="1" spans="1:18" ht="69.95" customHeight="1" x14ac:dyDescent="0.25">
      <c r="B1" s="89"/>
      <c r="O1" s="88"/>
    </row>
    <row r="2" spans="1:18" s="90" customFormat="1" ht="20.100000000000001" customHeight="1" x14ac:dyDescent="0.25">
      <c r="A2" s="131" t="s">
        <v>51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8" s="90" customFormat="1" x14ac:dyDescent="0.25">
      <c r="A3" s="132" t="s">
        <v>52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91"/>
    </row>
    <row r="4" spans="1:18" s="90" customFormat="1" x14ac:dyDescent="0.25">
      <c r="A4" s="133" t="s">
        <v>53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91"/>
    </row>
    <row r="5" spans="1:18" s="90" customForma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O5" s="91"/>
    </row>
    <row r="6" spans="1:18" s="90" customFormat="1" x14ac:dyDescent="0.25">
      <c r="A6" s="132" t="s">
        <v>54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91"/>
    </row>
    <row r="7" spans="1:18" s="90" customFormat="1" ht="18" customHeight="1" x14ac:dyDescent="0.25">
      <c r="N7" s="93"/>
    </row>
    <row r="8" spans="1:18" s="91" customFormat="1" ht="18" customHeight="1" x14ac:dyDescent="0.25">
      <c r="A8" s="133" t="s">
        <v>119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8" ht="18" customHeight="1" x14ac:dyDescent="0.25">
      <c r="B9" s="94"/>
      <c r="C9" s="94"/>
      <c r="D9" s="94"/>
      <c r="E9" s="94"/>
      <c r="F9" s="94"/>
      <c r="G9" s="95"/>
      <c r="H9" s="94"/>
      <c r="I9" s="94"/>
      <c r="J9" s="94"/>
      <c r="K9" s="94"/>
      <c r="L9" s="94"/>
      <c r="N9" s="96"/>
      <c r="O9" s="88"/>
    </row>
    <row r="10" spans="1:18" ht="18" customHeight="1" x14ac:dyDescent="0.25">
      <c r="A10" s="97"/>
      <c r="B10" s="110">
        <v>45323</v>
      </c>
      <c r="C10" s="110">
        <v>45352</v>
      </c>
      <c r="D10" s="110">
        <v>45383</v>
      </c>
      <c r="E10" s="110">
        <v>45413</v>
      </c>
      <c r="F10" s="110">
        <v>45444</v>
      </c>
      <c r="G10" s="110">
        <v>45474</v>
      </c>
      <c r="H10" s="110">
        <v>45505</v>
      </c>
      <c r="I10" s="110">
        <v>45536</v>
      </c>
      <c r="J10" s="110">
        <v>45566</v>
      </c>
      <c r="K10" s="110">
        <v>45597</v>
      </c>
      <c r="L10" s="110">
        <v>45627</v>
      </c>
      <c r="M10" s="110">
        <v>45658</v>
      </c>
      <c r="N10" s="99" t="s">
        <v>28</v>
      </c>
      <c r="O10" s="88"/>
    </row>
    <row r="11" spans="1:18" ht="18" customHeight="1" x14ac:dyDescent="0.25"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O11" s="88"/>
    </row>
    <row r="12" spans="1:18" ht="18" customHeight="1" x14ac:dyDescent="0.25">
      <c r="A12" s="100" t="s">
        <v>91</v>
      </c>
      <c r="B12" s="101">
        <f t="shared" ref="B12:N12" si="0">SUM(B13:B17)</f>
        <v>64128900.060000002</v>
      </c>
      <c r="C12" s="101">
        <f t="shared" si="0"/>
        <v>63518268.659999996</v>
      </c>
      <c r="D12" s="101">
        <f t="shared" si="0"/>
        <v>0</v>
      </c>
      <c r="E12" s="101">
        <f t="shared" si="0"/>
        <v>0</v>
      </c>
      <c r="F12" s="101">
        <f t="shared" si="0"/>
        <v>0</v>
      </c>
      <c r="G12" s="101">
        <f t="shared" si="0"/>
        <v>0</v>
      </c>
      <c r="H12" s="101">
        <f t="shared" si="0"/>
        <v>0</v>
      </c>
      <c r="I12" s="101">
        <f t="shared" si="0"/>
        <v>0</v>
      </c>
      <c r="J12" s="101">
        <f t="shared" si="0"/>
        <v>0</v>
      </c>
      <c r="K12" s="101">
        <f t="shared" si="0"/>
        <v>0</v>
      </c>
      <c r="L12" s="101">
        <f t="shared" si="0"/>
        <v>0</v>
      </c>
      <c r="M12" s="101">
        <f t="shared" si="0"/>
        <v>0</v>
      </c>
      <c r="N12" s="101">
        <f t="shared" si="0"/>
        <v>127647168.72000001</v>
      </c>
      <c r="O12" s="108"/>
      <c r="P12" s="96"/>
      <c r="R12" s="108"/>
    </row>
    <row r="13" spans="1:18" ht="18" customHeight="1" x14ac:dyDescent="0.25">
      <c r="A13" s="104" t="s">
        <v>92</v>
      </c>
      <c r="B13" s="105">
        <v>59913101.439999998</v>
      </c>
      <c r="C13" s="105">
        <v>59828020.18</v>
      </c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11">
        <f>SUM(B13:M13)</f>
        <v>119741121.62</v>
      </c>
      <c r="O13" s="88"/>
    </row>
    <row r="14" spans="1:18" ht="18" customHeight="1" x14ac:dyDescent="0.25">
      <c r="A14" s="104" t="s">
        <v>93</v>
      </c>
      <c r="B14" s="105">
        <v>1949508.8800000001</v>
      </c>
      <c r="C14" s="105">
        <v>1834083.82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11">
        <f>SUM(B14:M14)</f>
        <v>3783592.7</v>
      </c>
      <c r="O14" s="88"/>
    </row>
    <row r="15" spans="1:18" ht="18" customHeight="1" x14ac:dyDescent="0.25">
      <c r="A15" s="104" t="s">
        <v>95</v>
      </c>
      <c r="B15" s="105">
        <v>471684.54</v>
      </c>
      <c r="C15" s="105">
        <v>838506.58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11">
        <f>SUM(B15:M15)</f>
        <v>1310191.1199999999</v>
      </c>
      <c r="O15" s="88"/>
    </row>
    <row r="16" spans="1:18" ht="18" customHeight="1" x14ac:dyDescent="0.25">
      <c r="A16" s="104" t="s">
        <v>94</v>
      </c>
      <c r="B16" s="105">
        <v>637549.34</v>
      </c>
      <c r="C16" s="105">
        <v>597522.91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11">
        <f>SUM(B16:M16)</f>
        <v>1235072.25</v>
      </c>
      <c r="O16" s="88"/>
    </row>
    <row r="17" spans="1:18" ht="18" customHeight="1" x14ac:dyDescent="0.25">
      <c r="A17" s="104" t="s">
        <v>96</v>
      </c>
      <c r="B17" s="105">
        <v>1157055.8600000001</v>
      </c>
      <c r="C17" s="105">
        <v>420135.17000000004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11">
        <f>SUM(B17:M17)</f>
        <v>1577191.0300000003</v>
      </c>
      <c r="O17" s="88"/>
    </row>
    <row r="18" spans="1:18" s="114" customFormat="1" ht="18" customHeight="1" x14ac:dyDescent="0.25">
      <c r="A18" s="104"/>
      <c r="B18" s="112"/>
      <c r="C18" s="112"/>
      <c r="D18" s="105"/>
      <c r="E18" s="112"/>
      <c r="F18" s="112"/>
      <c r="G18" s="112"/>
      <c r="H18" s="112"/>
      <c r="I18" s="112"/>
      <c r="J18" s="112"/>
      <c r="K18" s="112"/>
      <c r="L18" s="112"/>
      <c r="M18" s="112"/>
      <c r="N18" s="111"/>
      <c r="O18" s="113"/>
      <c r="Q18" s="113"/>
      <c r="R18" s="115"/>
    </row>
    <row r="19" spans="1:18" ht="18" customHeight="1" x14ac:dyDescent="0.25">
      <c r="A19" s="100" t="s">
        <v>97</v>
      </c>
      <c r="B19" s="101">
        <f t="shared" ref="B19:N19" si="1">SUM(B27:B35)+B26</f>
        <v>-60068288.870000005</v>
      </c>
      <c r="C19" s="101">
        <f t="shared" si="1"/>
        <v>-63858593.149999991</v>
      </c>
      <c r="D19" s="101">
        <f t="shared" si="1"/>
        <v>0</v>
      </c>
      <c r="E19" s="101">
        <f t="shared" si="1"/>
        <v>0</v>
      </c>
      <c r="F19" s="101">
        <f t="shared" si="1"/>
        <v>0</v>
      </c>
      <c r="G19" s="101">
        <f t="shared" si="1"/>
        <v>0</v>
      </c>
      <c r="H19" s="101">
        <f t="shared" si="1"/>
        <v>0</v>
      </c>
      <c r="I19" s="101">
        <f t="shared" si="1"/>
        <v>0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  <c r="N19" s="101">
        <f t="shared" si="1"/>
        <v>-123926882.01999998</v>
      </c>
      <c r="O19" s="108"/>
      <c r="P19" s="96"/>
      <c r="R19" s="108"/>
    </row>
    <row r="20" spans="1:18" ht="18" customHeight="1" x14ac:dyDescent="0.25">
      <c r="A20" s="116" t="s">
        <v>98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88"/>
    </row>
    <row r="21" spans="1:18" ht="18" customHeight="1" x14ac:dyDescent="0.25">
      <c r="A21" s="118" t="s">
        <v>99</v>
      </c>
      <c r="B21" s="105">
        <v>-25706115.029999994</v>
      </c>
      <c r="C21" s="105">
        <v>-26347049.469999991</v>
      </c>
      <c r="D21" s="112"/>
      <c r="E21" s="105"/>
      <c r="F21" s="105"/>
      <c r="G21" s="105"/>
      <c r="H21" s="105"/>
      <c r="I21" s="105"/>
      <c r="J21" s="105"/>
      <c r="K21" s="105"/>
      <c r="L21" s="105"/>
      <c r="M21" s="105"/>
      <c r="N21" s="111">
        <f t="shared" ref="N21" si="2">SUM(B21:M21)</f>
        <v>-52053164.499999985</v>
      </c>
      <c r="O21" s="88"/>
    </row>
    <row r="22" spans="1:18" ht="18" customHeight="1" x14ac:dyDescent="0.25">
      <c r="A22" s="118" t="s">
        <v>101</v>
      </c>
      <c r="B22" s="105">
        <v>-3382013.2800000003</v>
      </c>
      <c r="C22" s="105">
        <v>-3385442.0200000005</v>
      </c>
      <c r="D22" s="112"/>
      <c r="E22" s="105"/>
      <c r="F22" s="105"/>
      <c r="G22" s="105"/>
      <c r="H22" s="105"/>
      <c r="I22" s="105"/>
      <c r="J22" s="105"/>
      <c r="K22" s="105"/>
      <c r="L22" s="105"/>
      <c r="M22" s="105"/>
      <c r="N22" s="111">
        <f t="shared" ref="N22" si="3">SUM(B22:M22)</f>
        <v>-6767455.3000000007</v>
      </c>
      <c r="O22" s="88"/>
    </row>
    <row r="23" spans="1:18" ht="18" customHeight="1" x14ac:dyDescent="0.25">
      <c r="A23" s="118" t="s">
        <v>100</v>
      </c>
      <c r="B23" s="105">
        <v>-3222405.24</v>
      </c>
      <c r="C23" s="105">
        <v>-3211365.62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11">
        <f>SUM(B23:M23)</f>
        <v>-6433770.8600000003</v>
      </c>
      <c r="O23" s="108"/>
    </row>
    <row r="24" spans="1:18" ht="18" customHeight="1" x14ac:dyDescent="0.25">
      <c r="A24" s="118" t="s">
        <v>102</v>
      </c>
      <c r="B24" s="105">
        <v>-2459728.84</v>
      </c>
      <c r="C24" s="105">
        <v>-2573399.52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11">
        <f>SUM(B24:M24)</f>
        <v>-5033128.3599999994</v>
      </c>
      <c r="O24" s="108"/>
    </row>
    <row r="25" spans="1:18" ht="18" customHeight="1" x14ac:dyDescent="0.25">
      <c r="A25" s="118" t="s">
        <v>103</v>
      </c>
      <c r="B25" s="105">
        <v>-2276834.27</v>
      </c>
      <c r="C25" s="105">
        <v>-2274705.8800000004</v>
      </c>
      <c r="D25" s="112"/>
      <c r="E25" s="105"/>
      <c r="F25" s="105"/>
      <c r="G25" s="105"/>
      <c r="H25" s="105"/>
      <c r="I25" s="105"/>
      <c r="J25" s="105"/>
      <c r="K25" s="105"/>
      <c r="L25" s="105"/>
      <c r="M25" s="105"/>
      <c r="N25" s="111">
        <f>SUM(B25:M25)</f>
        <v>-4551540.1500000004</v>
      </c>
      <c r="O25" s="108"/>
    </row>
    <row r="26" spans="1:18" ht="18" customHeight="1" x14ac:dyDescent="0.25">
      <c r="A26" s="119" t="s">
        <v>104</v>
      </c>
      <c r="B26" s="117">
        <f t="shared" ref="B26:N26" si="4">SUM(B21:B25)</f>
        <v>-37047096.660000004</v>
      </c>
      <c r="C26" s="117">
        <f t="shared" si="4"/>
        <v>-37791962.509999998</v>
      </c>
      <c r="D26" s="117">
        <f t="shared" si="4"/>
        <v>0</v>
      </c>
      <c r="E26" s="117">
        <f t="shared" si="4"/>
        <v>0</v>
      </c>
      <c r="F26" s="117">
        <f t="shared" si="4"/>
        <v>0</v>
      </c>
      <c r="G26" s="117">
        <f t="shared" si="4"/>
        <v>0</v>
      </c>
      <c r="H26" s="117">
        <f t="shared" si="4"/>
        <v>0</v>
      </c>
      <c r="I26" s="117">
        <f t="shared" si="4"/>
        <v>0</v>
      </c>
      <c r="J26" s="117">
        <f t="shared" si="4"/>
        <v>0</v>
      </c>
      <c r="K26" s="117">
        <f t="shared" si="4"/>
        <v>0</v>
      </c>
      <c r="L26" s="117">
        <f t="shared" si="4"/>
        <v>0</v>
      </c>
      <c r="M26" s="117">
        <f t="shared" si="4"/>
        <v>0</v>
      </c>
      <c r="N26" s="117">
        <f t="shared" si="4"/>
        <v>-74839059.169999987</v>
      </c>
      <c r="O26" s="108"/>
    </row>
    <row r="27" spans="1:18" ht="18" customHeight="1" x14ac:dyDescent="0.25">
      <c r="A27" s="104" t="s">
        <v>105</v>
      </c>
      <c r="B27" s="105">
        <v>-15051567.200000001</v>
      </c>
      <c r="C27" s="105">
        <v>-13366378.699999999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11">
        <f t="shared" ref="N27:N35" si="5">SUM(B27:M27)</f>
        <v>-28417945.899999999</v>
      </c>
      <c r="O27" s="108"/>
    </row>
    <row r="28" spans="1:18" ht="18" customHeight="1" x14ac:dyDescent="0.25">
      <c r="A28" s="104" t="s">
        <v>106</v>
      </c>
      <c r="B28" s="105">
        <v>-5329715.7700000005</v>
      </c>
      <c r="C28" s="105">
        <v>-9174581.3999999985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11">
        <f t="shared" si="5"/>
        <v>-14504297.169999998</v>
      </c>
      <c r="O28" s="108"/>
    </row>
    <row r="29" spans="1:18" ht="18" customHeight="1" x14ac:dyDescent="0.25">
      <c r="A29" s="104" t="s">
        <v>108</v>
      </c>
      <c r="B29" s="105">
        <v>-287161.11</v>
      </c>
      <c r="C29" s="105">
        <v>-1331742.3700000001</v>
      </c>
      <c r="D29" s="112"/>
      <c r="E29" s="105"/>
      <c r="F29" s="105"/>
      <c r="G29" s="105"/>
      <c r="H29" s="105"/>
      <c r="I29" s="105"/>
      <c r="J29" s="105"/>
      <c r="K29" s="105"/>
      <c r="L29" s="105"/>
      <c r="M29" s="105"/>
      <c r="N29" s="111">
        <f>SUM(B29:M29)</f>
        <v>-1618903.48</v>
      </c>
      <c r="O29" s="88"/>
    </row>
    <row r="30" spans="1:18" ht="18" customHeight="1" x14ac:dyDescent="0.25">
      <c r="A30" s="104" t="s">
        <v>107</v>
      </c>
      <c r="B30" s="105">
        <v>-609219.95000000019</v>
      </c>
      <c r="C30" s="105">
        <v>-830171.58999999985</v>
      </c>
      <c r="D30" s="112"/>
      <c r="E30" s="105"/>
      <c r="F30" s="105"/>
      <c r="G30" s="105"/>
      <c r="H30" s="105"/>
      <c r="I30" s="105"/>
      <c r="J30" s="105"/>
      <c r="K30" s="105"/>
      <c r="L30" s="105"/>
      <c r="M30" s="105"/>
      <c r="N30" s="111">
        <f t="shared" si="5"/>
        <v>-1439391.54</v>
      </c>
    </row>
    <row r="31" spans="1:18" ht="18" customHeight="1" x14ac:dyDescent="0.25">
      <c r="A31" s="104" t="s">
        <v>110</v>
      </c>
      <c r="B31" s="105">
        <v>-749450.02</v>
      </c>
      <c r="C31" s="105">
        <v>-172142.36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11">
        <f>SUM(B31:M31)</f>
        <v>-921592.38</v>
      </c>
      <c r="O31" s="120"/>
    </row>
    <row r="32" spans="1:18" ht="18" customHeight="1" x14ac:dyDescent="0.25">
      <c r="A32" s="104" t="s">
        <v>109</v>
      </c>
      <c r="B32" s="105">
        <v>-337357.06</v>
      </c>
      <c r="C32" s="105">
        <v>-361166.64999999997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11">
        <f t="shared" si="5"/>
        <v>-698523.71</v>
      </c>
      <c r="O32" s="120"/>
    </row>
    <row r="33" spans="1:18" ht="18" customHeight="1" x14ac:dyDescent="0.25">
      <c r="A33" s="104" t="s">
        <v>111</v>
      </c>
      <c r="B33" s="105">
        <v>-87863.85</v>
      </c>
      <c r="C33" s="105">
        <v>-96227.72</v>
      </c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11">
        <f>SUM(B33:M33)</f>
        <v>-184091.57</v>
      </c>
      <c r="O33" s="120"/>
    </row>
    <row r="34" spans="1:18" ht="18" hidden="1" customHeight="1" x14ac:dyDescent="0.25">
      <c r="A34" s="104" t="s">
        <v>112</v>
      </c>
      <c r="B34" s="105">
        <v>0</v>
      </c>
      <c r="C34" s="105">
        <v>0</v>
      </c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11">
        <f>SUM(B34:M34)</f>
        <v>0</v>
      </c>
      <c r="O34" s="88"/>
    </row>
    <row r="35" spans="1:18" ht="18" customHeight="1" x14ac:dyDescent="0.25">
      <c r="A35" s="104" t="s">
        <v>113</v>
      </c>
      <c r="B35" s="105">
        <v>-568857.25</v>
      </c>
      <c r="C35" s="105">
        <v>-734219.85</v>
      </c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11">
        <f t="shared" si="5"/>
        <v>-1303077.1000000001</v>
      </c>
      <c r="O35" s="88"/>
    </row>
    <row r="36" spans="1:18" ht="18" customHeight="1" x14ac:dyDescent="0.25">
      <c r="A36" s="104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1"/>
      <c r="N36" s="111"/>
      <c r="O36" s="88"/>
    </row>
    <row r="37" spans="1:18" ht="18" customHeight="1" x14ac:dyDescent="0.25">
      <c r="A37" s="100" t="s">
        <v>114</v>
      </c>
      <c r="B37" s="101">
        <f t="shared" ref="B37:N37" si="6">B12+B19</f>
        <v>4060611.1899999976</v>
      </c>
      <c r="C37" s="101">
        <f t="shared" si="6"/>
        <v>-340324.48999999464</v>
      </c>
      <c r="D37" s="101">
        <f t="shared" si="6"/>
        <v>0</v>
      </c>
      <c r="E37" s="101">
        <f t="shared" si="6"/>
        <v>0</v>
      </c>
      <c r="F37" s="101">
        <f t="shared" si="6"/>
        <v>0</v>
      </c>
      <c r="G37" s="101">
        <f t="shared" si="6"/>
        <v>0</v>
      </c>
      <c r="H37" s="101">
        <f t="shared" si="6"/>
        <v>0</v>
      </c>
      <c r="I37" s="101">
        <f t="shared" si="6"/>
        <v>0</v>
      </c>
      <c r="J37" s="101">
        <f t="shared" si="6"/>
        <v>0</v>
      </c>
      <c r="K37" s="101">
        <f t="shared" si="6"/>
        <v>0</v>
      </c>
      <c r="L37" s="101">
        <f t="shared" si="6"/>
        <v>0</v>
      </c>
      <c r="M37" s="101">
        <f t="shared" si="6"/>
        <v>0</v>
      </c>
      <c r="N37" s="101">
        <f t="shared" si="6"/>
        <v>3720286.7000000328</v>
      </c>
      <c r="O37" s="88"/>
    </row>
    <row r="38" spans="1:18" ht="18" customHeight="1" x14ac:dyDescent="0.25">
      <c r="A38" s="121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88"/>
    </row>
    <row r="39" spans="1:18" ht="18" customHeight="1" x14ac:dyDescent="0.25">
      <c r="A39" s="122" t="s">
        <v>115</v>
      </c>
      <c r="B39" s="123">
        <f t="shared" ref="B39:M39" si="7">SUM(B40:B41)</f>
        <v>167430.6</v>
      </c>
      <c r="C39" s="123">
        <f t="shared" si="7"/>
        <v>197492.07</v>
      </c>
      <c r="D39" s="123">
        <f t="shared" si="7"/>
        <v>0</v>
      </c>
      <c r="E39" s="123">
        <f t="shared" si="7"/>
        <v>0</v>
      </c>
      <c r="F39" s="123">
        <f t="shared" si="7"/>
        <v>0</v>
      </c>
      <c r="G39" s="123">
        <f t="shared" si="7"/>
        <v>0</v>
      </c>
      <c r="H39" s="123">
        <f t="shared" si="7"/>
        <v>0</v>
      </c>
      <c r="I39" s="123">
        <f t="shared" si="7"/>
        <v>0</v>
      </c>
      <c r="J39" s="123">
        <f t="shared" si="7"/>
        <v>0</v>
      </c>
      <c r="K39" s="123">
        <f t="shared" si="7"/>
        <v>0</v>
      </c>
      <c r="L39" s="123">
        <f t="shared" si="7"/>
        <v>0</v>
      </c>
      <c r="M39" s="123">
        <f t="shared" si="7"/>
        <v>0</v>
      </c>
      <c r="N39" s="123">
        <f>SUM(N40:N41)</f>
        <v>364922.67</v>
      </c>
      <c r="O39" s="88"/>
    </row>
    <row r="40" spans="1:18" ht="18" customHeight="1" x14ac:dyDescent="0.25">
      <c r="A40" s="104" t="s">
        <v>116</v>
      </c>
      <c r="B40" s="105">
        <v>180309.41</v>
      </c>
      <c r="C40" s="105">
        <v>225134.21000000002</v>
      </c>
      <c r="D40" s="112"/>
      <c r="E40" s="112"/>
      <c r="F40" s="105"/>
      <c r="G40" s="105"/>
      <c r="H40" s="105"/>
      <c r="I40" s="105"/>
      <c r="J40" s="105"/>
      <c r="K40" s="105"/>
      <c r="L40" s="105"/>
      <c r="M40" s="112"/>
      <c r="N40" s="111">
        <f>SUM(B40:M40)</f>
        <v>405443.62</v>
      </c>
      <c r="O40" s="88"/>
    </row>
    <row r="41" spans="1:18" ht="18" customHeight="1" x14ac:dyDescent="0.25">
      <c r="A41" s="104" t="s">
        <v>117</v>
      </c>
      <c r="B41" s="105">
        <v>-12878.81</v>
      </c>
      <c r="C41" s="105">
        <v>-27642.14</v>
      </c>
      <c r="D41" s="112"/>
      <c r="E41" s="112"/>
      <c r="F41" s="105"/>
      <c r="G41" s="105"/>
      <c r="H41" s="105"/>
      <c r="I41" s="105"/>
      <c r="J41" s="105"/>
      <c r="K41" s="105"/>
      <c r="L41" s="105"/>
      <c r="M41" s="112"/>
      <c r="N41" s="111">
        <f>SUM(B41:M41)</f>
        <v>-40520.949999999997</v>
      </c>
      <c r="O41" s="88"/>
    </row>
    <row r="42" spans="1:18" ht="18" customHeight="1" x14ac:dyDescent="0.25">
      <c r="A42" s="104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1"/>
      <c r="N42" s="111"/>
      <c r="O42" s="88"/>
    </row>
    <row r="43" spans="1:18" ht="18" customHeight="1" x14ac:dyDescent="0.25">
      <c r="A43" s="124" t="s">
        <v>90</v>
      </c>
      <c r="B43" s="125">
        <f t="shared" ref="B43:M43" si="8">B37+B39</f>
        <v>4228041.7899999972</v>
      </c>
      <c r="C43" s="125">
        <f t="shared" si="8"/>
        <v>-142832.41999999463</v>
      </c>
      <c r="D43" s="125">
        <f t="shared" si="8"/>
        <v>0</v>
      </c>
      <c r="E43" s="125">
        <f t="shared" si="8"/>
        <v>0</v>
      </c>
      <c r="F43" s="125">
        <f t="shared" si="8"/>
        <v>0</v>
      </c>
      <c r="G43" s="125">
        <f t="shared" si="8"/>
        <v>0</v>
      </c>
      <c r="H43" s="125">
        <f t="shared" si="8"/>
        <v>0</v>
      </c>
      <c r="I43" s="125">
        <f t="shared" si="8"/>
        <v>0</v>
      </c>
      <c r="J43" s="125">
        <f t="shared" si="8"/>
        <v>0</v>
      </c>
      <c r="K43" s="125">
        <f t="shared" si="8"/>
        <v>0</v>
      </c>
      <c r="L43" s="125">
        <f t="shared" si="8"/>
        <v>0</v>
      </c>
      <c r="M43" s="125">
        <f t="shared" si="8"/>
        <v>0</v>
      </c>
      <c r="N43" s="125">
        <f>N37+N39</f>
        <v>4085209.3700000327</v>
      </c>
      <c r="O43" s="88"/>
    </row>
    <row r="44" spans="1:18" s="114" customFormat="1" ht="15" customHeight="1" x14ac:dyDescent="0.25">
      <c r="B44" s="113"/>
      <c r="N44" s="113"/>
      <c r="O44" s="113"/>
      <c r="Q44" s="113"/>
      <c r="R44" s="115"/>
    </row>
    <row r="45" spans="1:18" s="114" customFormat="1" ht="15" customHeight="1" x14ac:dyDescent="0.25">
      <c r="A45" s="88"/>
      <c r="B45" s="113"/>
      <c r="F45" s="126">
        <v>-2937930.2900000135</v>
      </c>
      <c r="G45" s="126">
        <v>-3387685.7700000154</v>
      </c>
      <c r="H45" s="127"/>
      <c r="N45" s="113"/>
      <c r="O45" s="113"/>
      <c r="Q45" s="113"/>
      <c r="R45" s="115"/>
    </row>
    <row r="46" spans="1:18" s="114" customFormat="1" ht="15" customHeight="1" x14ac:dyDescent="0.25">
      <c r="B46" s="128"/>
      <c r="C46" s="128"/>
      <c r="D46" s="128"/>
      <c r="E46" s="128"/>
      <c r="F46" s="126">
        <f>+F45-F43</f>
        <v>-2937930.2900000135</v>
      </c>
      <c r="G46" s="126">
        <f>+G45-G43</f>
        <v>-3387685.7700000154</v>
      </c>
      <c r="H46" s="129"/>
      <c r="I46" s="128"/>
      <c r="J46" s="128"/>
      <c r="K46" s="128"/>
      <c r="L46" s="128"/>
      <c r="M46" s="128"/>
      <c r="N46" s="130"/>
      <c r="O46" s="113"/>
      <c r="Q46" s="113"/>
      <c r="R46" s="115"/>
    </row>
    <row r="47" spans="1:18" s="114" customFormat="1" ht="15" customHeight="1" x14ac:dyDescent="0.25">
      <c r="B47" s="113"/>
      <c r="C47" s="113"/>
      <c r="D47" s="113"/>
      <c r="E47" s="113"/>
      <c r="F47" s="127"/>
      <c r="G47" s="127"/>
      <c r="H47" s="126"/>
      <c r="I47" s="113"/>
      <c r="J47" s="113"/>
      <c r="K47" s="113"/>
      <c r="L47" s="113"/>
      <c r="M47" s="113"/>
      <c r="N47" s="113"/>
      <c r="O47" s="113"/>
    </row>
  </sheetData>
  <mergeCells count="5">
    <mergeCell ref="A2:N2"/>
    <mergeCell ref="A3:N3"/>
    <mergeCell ref="A4:N4"/>
    <mergeCell ref="A6:N6"/>
    <mergeCell ref="A8:N8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70" orientation="portrait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2F21B-9545-4F0E-AC6B-A5B546850E7F}">
  <sheetPr>
    <pageSetUpPr fitToPage="1"/>
  </sheetPr>
  <dimension ref="A1:R43"/>
  <sheetViews>
    <sheetView zoomScale="70" zoomScaleNormal="70" workbookViewId="0">
      <selection activeCell="S44" sqref="S44"/>
    </sheetView>
  </sheetViews>
  <sheetFormatPr defaultColWidth="9.140625" defaultRowHeight="15" x14ac:dyDescent="0.25"/>
  <cols>
    <col min="1" max="1" width="78.5703125" style="1" customWidth="1"/>
    <col min="2" max="2" width="2.7109375" style="1" customWidth="1"/>
    <col min="3" max="4" width="14.5703125" style="1" customWidth="1"/>
    <col min="5" max="14" width="10.5703125" style="1" hidden="1" customWidth="1"/>
    <col min="15" max="15" width="3.5703125" style="1" customWidth="1"/>
    <col min="16" max="16" width="15.7109375" style="1" hidden="1" customWidth="1"/>
    <col min="17" max="17" width="9.140625" style="1"/>
    <col min="18" max="18" width="11.28515625" style="1" bestFit="1" customWidth="1"/>
    <col min="19" max="16384" width="9.140625" style="1"/>
  </cols>
  <sheetData>
    <row r="1" spans="1:16" ht="74.25" customHeight="1" x14ac:dyDescent="0.25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6" ht="21.95" customHeight="1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38"/>
    </row>
    <row r="3" spans="1:16" ht="21.75" customHeight="1" x14ac:dyDescent="0.25">
      <c r="A3" s="136" t="s">
        <v>26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</row>
    <row r="4" spans="1:16" ht="21.75" customHeight="1" x14ac:dyDescent="0.25">
      <c r="A4" s="137" t="s">
        <v>48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ht="21.75" customHeight="1" x14ac:dyDescent="0.25">
      <c r="A5" s="137" t="s">
        <v>50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21.95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38"/>
      <c r="O6" s="4"/>
    </row>
    <row r="7" spans="1:16" s="6" customFormat="1" x14ac:dyDescent="0.25">
      <c r="C7" s="53" t="s">
        <v>35</v>
      </c>
      <c r="D7" s="53" t="s">
        <v>29</v>
      </c>
      <c r="E7" s="53" t="s">
        <v>30</v>
      </c>
      <c r="F7" s="53" t="s">
        <v>31</v>
      </c>
      <c r="G7" s="53" t="s">
        <v>32</v>
      </c>
      <c r="H7" s="53" t="s">
        <v>33</v>
      </c>
      <c r="I7" s="53" t="s">
        <v>34</v>
      </c>
      <c r="J7" s="53" t="s">
        <v>36</v>
      </c>
      <c r="K7" s="53" t="s">
        <v>37</v>
      </c>
      <c r="L7" s="53" t="s">
        <v>38</v>
      </c>
      <c r="M7" s="53" t="s">
        <v>39</v>
      </c>
      <c r="N7" s="53" t="s">
        <v>40</v>
      </c>
      <c r="O7" s="54"/>
      <c r="P7" s="55" t="s">
        <v>28</v>
      </c>
    </row>
    <row r="8" spans="1:16" s="8" customFormat="1" ht="12" thickBot="1" x14ac:dyDescent="0.3">
      <c r="C8" s="56">
        <v>2024</v>
      </c>
      <c r="D8" s="56">
        <v>2024</v>
      </c>
      <c r="E8" s="56">
        <v>2024</v>
      </c>
      <c r="F8" s="56">
        <v>2024</v>
      </c>
      <c r="G8" s="56">
        <v>2024</v>
      </c>
      <c r="H8" s="56">
        <v>2024</v>
      </c>
      <c r="I8" s="56">
        <v>2024</v>
      </c>
      <c r="J8" s="56">
        <v>2024</v>
      </c>
      <c r="K8" s="56">
        <v>2024</v>
      </c>
      <c r="L8" s="56">
        <v>2024</v>
      </c>
      <c r="M8" s="56">
        <v>2024</v>
      </c>
      <c r="N8" s="85">
        <v>2025</v>
      </c>
      <c r="O8" s="57"/>
      <c r="P8" s="58"/>
    </row>
    <row r="9" spans="1:16" x14ac:dyDescent="0.25"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6" s="11" customFormat="1" ht="16.5" thickBot="1" x14ac:dyDescent="0.3">
      <c r="A10" s="40" t="s">
        <v>0</v>
      </c>
      <c r="C10" s="60">
        <v>20296.150000000118</v>
      </c>
      <c r="D10" s="60">
        <f>C41</f>
        <v>23575.370000000115</v>
      </c>
      <c r="E10" s="60">
        <f t="shared" ref="E10:N10" si="0">D41</f>
        <v>27696.820000000123</v>
      </c>
      <c r="F10" s="60">
        <f t="shared" si="0"/>
        <v>27696.820000000123</v>
      </c>
      <c r="G10" s="60">
        <f t="shared" si="0"/>
        <v>27696.820000000123</v>
      </c>
      <c r="H10" s="60">
        <f t="shared" si="0"/>
        <v>27696.820000000123</v>
      </c>
      <c r="I10" s="60">
        <f t="shared" si="0"/>
        <v>27696.820000000123</v>
      </c>
      <c r="J10" s="60">
        <f t="shared" si="0"/>
        <v>27696.820000000123</v>
      </c>
      <c r="K10" s="60">
        <f t="shared" si="0"/>
        <v>27696.820000000123</v>
      </c>
      <c r="L10" s="60">
        <f t="shared" si="0"/>
        <v>27696.820000000123</v>
      </c>
      <c r="M10" s="60">
        <f t="shared" si="0"/>
        <v>27696.820000000123</v>
      </c>
      <c r="N10" s="60">
        <f t="shared" si="0"/>
        <v>27696.820000000123</v>
      </c>
      <c r="O10" s="65"/>
      <c r="P10" s="61">
        <f>N10</f>
        <v>27696.820000000123</v>
      </c>
    </row>
    <row r="11" spans="1:16" x14ac:dyDescent="0.25"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6" s="13" customFormat="1" ht="33.75" customHeight="1" x14ac:dyDescent="0.25">
      <c r="A12" s="39" t="s">
        <v>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59"/>
      <c r="P12" s="39"/>
    </row>
    <row r="13" spans="1:16" s="15" customFormat="1" ht="15.75" x14ac:dyDescent="0.25">
      <c r="A13" s="41" t="s">
        <v>2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52">
        <v>0</v>
      </c>
      <c r="L13" s="52">
        <v>0</v>
      </c>
      <c r="M13" s="52">
        <v>0</v>
      </c>
      <c r="N13" s="71">
        <v>0</v>
      </c>
      <c r="O13" s="59"/>
      <c r="P13" s="72">
        <f t="shared" ref="P13:P18" si="1">SUM(N13:N13)</f>
        <v>0</v>
      </c>
    </row>
    <row r="14" spans="1:16" s="15" customFormat="1" ht="15.75" x14ac:dyDescent="0.25">
      <c r="A14" s="41" t="s">
        <v>3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52">
        <v>0</v>
      </c>
      <c r="L14" s="52">
        <v>0</v>
      </c>
      <c r="M14" s="52">
        <v>0</v>
      </c>
      <c r="N14" s="71">
        <v>0</v>
      </c>
      <c r="O14" s="59"/>
      <c r="P14" s="72">
        <f t="shared" si="1"/>
        <v>0</v>
      </c>
    </row>
    <row r="15" spans="1:16" s="15" customFormat="1" ht="15.75" x14ac:dyDescent="0.25">
      <c r="A15" s="41" t="s">
        <v>4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52">
        <v>0</v>
      </c>
      <c r="L15" s="52">
        <v>0</v>
      </c>
      <c r="M15" s="52">
        <v>0</v>
      </c>
      <c r="N15" s="52">
        <v>0</v>
      </c>
      <c r="O15" s="59"/>
      <c r="P15" s="72">
        <f t="shared" si="1"/>
        <v>0</v>
      </c>
    </row>
    <row r="16" spans="1:16" s="15" customFormat="1" ht="15.75" x14ac:dyDescent="0.25">
      <c r="A16" s="41" t="s">
        <v>5</v>
      </c>
      <c r="C16" s="71">
        <v>60792.93</v>
      </c>
      <c r="D16" s="71">
        <v>60792.93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52">
        <v>0</v>
      </c>
      <c r="L16" s="52">
        <v>0</v>
      </c>
      <c r="M16" s="52">
        <v>0</v>
      </c>
      <c r="N16" s="52">
        <v>0</v>
      </c>
      <c r="O16" s="59"/>
      <c r="P16" s="72">
        <f t="shared" si="1"/>
        <v>0</v>
      </c>
    </row>
    <row r="17" spans="1:16" s="15" customFormat="1" ht="15.75" x14ac:dyDescent="0.25">
      <c r="A17" s="41" t="s">
        <v>6</v>
      </c>
      <c r="C17" s="71">
        <v>161.16999999999999</v>
      </c>
      <c r="D17" s="71">
        <v>249.33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52">
        <v>0</v>
      </c>
      <c r="L17" s="52">
        <v>0</v>
      </c>
      <c r="M17" s="52">
        <v>0</v>
      </c>
      <c r="N17" s="52">
        <v>0</v>
      </c>
      <c r="O17" s="59"/>
      <c r="P17" s="72">
        <f t="shared" si="1"/>
        <v>0</v>
      </c>
    </row>
    <row r="18" spans="1:16" s="15" customFormat="1" ht="15.75" x14ac:dyDescent="0.25">
      <c r="A18" s="41" t="s">
        <v>7</v>
      </c>
      <c r="C18" s="71">
        <v>1.39</v>
      </c>
      <c r="D18" s="71">
        <v>1.48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52">
        <v>0</v>
      </c>
      <c r="L18" s="52">
        <v>0</v>
      </c>
      <c r="M18" s="52">
        <v>0</v>
      </c>
      <c r="N18" s="52">
        <v>0</v>
      </c>
      <c r="O18" s="59"/>
      <c r="P18" s="72">
        <f t="shared" si="1"/>
        <v>0</v>
      </c>
    </row>
    <row r="19" spans="1:16" s="11" customFormat="1" ht="15.75" x14ac:dyDescent="0.25">
      <c r="A19" s="42" t="s">
        <v>8</v>
      </c>
      <c r="B19" s="48"/>
      <c r="C19" s="43">
        <f t="shared" ref="C19:P19" si="2">SUM(C13:C18)</f>
        <v>60955.49</v>
      </c>
      <c r="D19" s="43">
        <f t="shared" si="2"/>
        <v>61043.740000000005</v>
      </c>
      <c r="E19" s="43">
        <f t="shared" si="2"/>
        <v>0</v>
      </c>
      <c r="F19" s="43">
        <f t="shared" si="2"/>
        <v>0</v>
      </c>
      <c r="G19" s="43">
        <f t="shared" si="2"/>
        <v>0</v>
      </c>
      <c r="H19" s="43">
        <f t="shared" si="2"/>
        <v>0</v>
      </c>
      <c r="I19" s="43">
        <f t="shared" si="2"/>
        <v>0</v>
      </c>
      <c r="J19" s="43">
        <f t="shared" si="2"/>
        <v>0</v>
      </c>
      <c r="K19" s="43">
        <f t="shared" si="2"/>
        <v>0</v>
      </c>
      <c r="L19" s="43">
        <f t="shared" si="2"/>
        <v>0</v>
      </c>
      <c r="M19" s="43">
        <f t="shared" si="2"/>
        <v>0</v>
      </c>
      <c r="N19" s="43">
        <f t="shared" si="2"/>
        <v>0</v>
      </c>
      <c r="O19" s="59"/>
      <c r="P19" s="43">
        <f t="shared" si="2"/>
        <v>0</v>
      </c>
    </row>
    <row r="20" spans="1:16" x14ac:dyDescent="0.25"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59"/>
      <c r="P20" s="66"/>
    </row>
    <row r="21" spans="1:16" s="13" customFormat="1" ht="15.75" x14ac:dyDescent="0.25">
      <c r="A21" s="39" t="s">
        <v>9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59"/>
      <c r="P21" s="67"/>
    </row>
    <row r="22" spans="1:16" s="15" customFormat="1" ht="15.75" x14ac:dyDescent="0.25">
      <c r="A22" s="41" t="s">
        <v>10</v>
      </c>
      <c r="C22" s="73">
        <v>-33799.47</v>
      </c>
      <c r="D22" s="73">
        <v>-37122.639999999999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59"/>
      <c r="P22" s="73">
        <f>SUM(N22:N22)</f>
        <v>0</v>
      </c>
    </row>
    <row r="23" spans="1:16" s="15" customFormat="1" ht="15.75" x14ac:dyDescent="0.25">
      <c r="A23" s="41" t="s">
        <v>11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59"/>
      <c r="P23" s="73">
        <f>SUM(N23:N23)</f>
        <v>0</v>
      </c>
    </row>
    <row r="24" spans="1:16" s="15" customFormat="1" ht="15.75" x14ac:dyDescent="0.25">
      <c r="A24" s="41" t="s">
        <v>12</v>
      </c>
      <c r="C24" s="73">
        <v>-2314.9</v>
      </c>
      <c r="D24" s="73">
        <v>-2331.1999999999998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59"/>
      <c r="P24" s="73">
        <f>SUM(N24:N24)</f>
        <v>0</v>
      </c>
    </row>
    <row r="25" spans="1:16" s="15" customFormat="1" ht="15.75" x14ac:dyDescent="0.25">
      <c r="A25" s="44" t="s">
        <v>44</v>
      </c>
      <c r="B25" s="49"/>
      <c r="C25" s="45">
        <f t="shared" ref="C25:P25" si="3">SUM(C22:C24)</f>
        <v>-36114.370000000003</v>
      </c>
      <c r="D25" s="45">
        <f t="shared" si="3"/>
        <v>-39453.839999999997</v>
      </c>
      <c r="E25" s="45">
        <f t="shared" si="3"/>
        <v>0</v>
      </c>
      <c r="F25" s="45">
        <f t="shared" si="3"/>
        <v>0</v>
      </c>
      <c r="G25" s="45">
        <f t="shared" si="3"/>
        <v>0</v>
      </c>
      <c r="H25" s="45">
        <f t="shared" si="3"/>
        <v>0</v>
      </c>
      <c r="I25" s="45">
        <f t="shared" si="3"/>
        <v>0</v>
      </c>
      <c r="J25" s="45">
        <f t="shared" si="3"/>
        <v>0</v>
      </c>
      <c r="K25" s="45">
        <f t="shared" si="3"/>
        <v>0</v>
      </c>
      <c r="L25" s="45">
        <f t="shared" si="3"/>
        <v>0</v>
      </c>
      <c r="M25" s="45">
        <f t="shared" si="3"/>
        <v>0</v>
      </c>
      <c r="N25" s="45">
        <f t="shared" si="3"/>
        <v>0</v>
      </c>
      <c r="O25" s="59"/>
      <c r="P25" s="45">
        <f t="shared" si="3"/>
        <v>0</v>
      </c>
    </row>
    <row r="26" spans="1:16" s="15" customFormat="1" ht="15.75" x14ac:dyDescent="0.25">
      <c r="A26" s="41" t="s">
        <v>14</v>
      </c>
      <c r="C26" s="73">
        <v>-7143.33</v>
      </c>
      <c r="D26" s="73">
        <v>-7204.68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59"/>
      <c r="P26" s="73">
        <f>SUM(N26:N26)</f>
        <v>0</v>
      </c>
    </row>
    <row r="27" spans="1:16" s="15" customFormat="1" ht="15.75" x14ac:dyDescent="0.25">
      <c r="A27" s="41" t="s">
        <v>15</v>
      </c>
      <c r="C27" s="73">
        <v>-12114.14</v>
      </c>
      <c r="D27" s="73">
        <v>-7870.1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59"/>
      <c r="P27" s="73">
        <f>SUM(N27:N27)</f>
        <v>0</v>
      </c>
    </row>
    <row r="28" spans="1:16" s="15" customFormat="1" ht="15.75" x14ac:dyDescent="0.25">
      <c r="A28" s="41" t="s">
        <v>7</v>
      </c>
      <c r="C28" s="73">
        <v>-1611.74</v>
      </c>
      <c r="D28" s="73">
        <v>-1382.55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59"/>
      <c r="P28" s="73">
        <f>SUM(N28:N28)</f>
        <v>0</v>
      </c>
    </row>
    <row r="29" spans="1:16" s="11" customFormat="1" ht="15.75" x14ac:dyDescent="0.25">
      <c r="A29" s="42" t="s">
        <v>8</v>
      </c>
      <c r="B29" s="48"/>
      <c r="C29" s="46">
        <f t="shared" ref="C29:P29" si="4">SUM(C25:C28)</f>
        <v>-56983.58</v>
      </c>
      <c r="D29" s="46">
        <f t="shared" si="4"/>
        <v>-55911.17</v>
      </c>
      <c r="E29" s="46">
        <f t="shared" si="4"/>
        <v>0</v>
      </c>
      <c r="F29" s="46">
        <f t="shared" si="4"/>
        <v>0</v>
      </c>
      <c r="G29" s="46">
        <f t="shared" si="4"/>
        <v>0</v>
      </c>
      <c r="H29" s="46">
        <f t="shared" si="4"/>
        <v>0</v>
      </c>
      <c r="I29" s="46">
        <f t="shared" si="4"/>
        <v>0</v>
      </c>
      <c r="J29" s="46">
        <f t="shared" si="4"/>
        <v>0</v>
      </c>
      <c r="K29" s="46">
        <f t="shared" si="4"/>
        <v>0</v>
      </c>
      <c r="L29" s="46">
        <f t="shared" si="4"/>
        <v>0</v>
      </c>
      <c r="M29" s="46">
        <f t="shared" si="4"/>
        <v>0</v>
      </c>
      <c r="N29" s="46">
        <f t="shared" si="4"/>
        <v>0</v>
      </c>
      <c r="O29" s="59"/>
      <c r="P29" s="46">
        <f t="shared" si="4"/>
        <v>0</v>
      </c>
    </row>
    <row r="30" spans="1:16" x14ac:dyDescent="0.25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59"/>
      <c r="P30" s="66"/>
    </row>
    <row r="31" spans="1:16" s="24" customFormat="1" ht="15.75" x14ac:dyDescent="0.25">
      <c r="A31" s="39" t="s">
        <v>16</v>
      </c>
      <c r="B31" s="13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59"/>
      <c r="P31" s="67"/>
    </row>
    <row r="32" spans="1:16" s="25" customFormat="1" ht="15.75" x14ac:dyDescent="0.25">
      <c r="A32" s="41" t="s">
        <v>17</v>
      </c>
      <c r="B32" s="15"/>
      <c r="C32" s="73">
        <v>0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59"/>
      <c r="P32" s="72">
        <f>SUM(N32:N32)</f>
        <v>0</v>
      </c>
    </row>
    <row r="33" spans="1:18" s="25" customFormat="1" ht="15.75" x14ac:dyDescent="0.25">
      <c r="A33" s="41" t="s">
        <v>18</v>
      </c>
      <c r="B33" s="15"/>
      <c r="C33" s="73">
        <v>0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59"/>
      <c r="P33" s="72">
        <f>SUM(N33:N33)</f>
        <v>0</v>
      </c>
    </row>
    <row r="34" spans="1:18" s="25" customFormat="1" ht="15.75" x14ac:dyDescent="0.25">
      <c r="A34" s="41" t="s">
        <v>19</v>
      </c>
      <c r="B34" s="15"/>
      <c r="C34" s="73">
        <f>-613.63-0.4</f>
        <v>-614.03</v>
      </c>
      <c r="D34" s="73">
        <v>-801.55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59"/>
      <c r="P34" s="73">
        <f>SUM(N34:N34)</f>
        <v>0</v>
      </c>
    </row>
    <row r="35" spans="1:18" s="11" customFormat="1" ht="15.75" x14ac:dyDescent="0.25">
      <c r="A35" s="42" t="s">
        <v>8</v>
      </c>
      <c r="B35" s="48"/>
      <c r="C35" s="46">
        <f t="shared" ref="C35:P35" si="5">SUM(C32:C34)</f>
        <v>-614.03</v>
      </c>
      <c r="D35" s="46">
        <f t="shared" si="5"/>
        <v>-801.55</v>
      </c>
      <c r="E35" s="46">
        <f t="shared" si="5"/>
        <v>0</v>
      </c>
      <c r="F35" s="46">
        <f t="shared" si="5"/>
        <v>0</v>
      </c>
      <c r="G35" s="46">
        <f t="shared" si="5"/>
        <v>0</v>
      </c>
      <c r="H35" s="46">
        <f t="shared" si="5"/>
        <v>0</v>
      </c>
      <c r="I35" s="46">
        <f t="shared" si="5"/>
        <v>0</v>
      </c>
      <c r="J35" s="46">
        <f t="shared" si="5"/>
        <v>0</v>
      </c>
      <c r="K35" s="46">
        <f t="shared" si="5"/>
        <v>0</v>
      </c>
      <c r="L35" s="46">
        <f t="shared" si="5"/>
        <v>0</v>
      </c>
      <c r="M35" s="46">
        <f t="shared" si="5"/>
        <v>0</v>
      </c>
      <c r="N35" s="46">
        <f t="shared" si="5"/>
        <v>0</v>
      </c>
      <c r="O35" s="59"/>
      <c r="P35" s="46">
        <f t="shared" si="5"/>
        <v>0</v>
      </c>
    </row>
    <row r="36" spans="1:18" x14ac:dyDescent="0.25"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59"/>
      <c r="P36" s="66"/>
    </row>
    <row r="37" spans="1:18" s="11" customFormat="1" ht="15.75" x14ac:dyDescent="0.25">
      <c r="A37" s="50" t="s">
        <v>20</v>
      </c>
      <c r="B37" s="47"/>
      <c r="C37" s="51">
        <f t="shared" ref="C37:P37" si="6">C19+C29+C35</f>
        <v>3357.8799999999965</v>
      </c>
      <c r="D37" s="51">
        <f t="shared" si="6"/>
        <v>4331.0200000000068</v>
      </c>
      <c r="E37" s="51">
        <f t="shared" si="6"/>
        <v>0</v>
      </c>
      <c r="F37" s="51">
        <f t="shared" si="6"/>
        <v>0</v>
      </c>
      <c r="G37" s="51">
        <f t="shared" si="6"/>
        <v>0</v>
      </c>
      <c r="H37" s="51">
        <f t="shared" si="6"/>
        <v>0</v>
      </c>
      <c r="I37" s="51">
        <f t="shared" si="6"/>
        <v>0</v>
      </c>
      <c r="J37" s="51">
        <f t="shared" si="6"/>
        <v>0</v>
      </c>
      <c r="K37" s="51">
        <f t="shared" si="6"/>
        <v>0</v>
      </c>
      <c r="L37" s="51">
        <f t="shared" si="6"/>
        <v>0</v>
      </c>
      <c r="M37" s="51">
        <f t="shared" si="6"/>
        <v>0</v>
      </c>
      <c r="N37" s="51">
        <f t="shared" si="6"/>
        <v>0</v>
      </c>
      <c r="O37" s="59"/>
      <c r="P37" s="51">
        <f t="shared" si="6"/>
        <v>0</v>
      </c>
    </row>
    <row r="38" spans="1:18" s="29" customFormat="1" ht="15.75" x14ac:dyDescent="0.25"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59"/>
      <c r="P38" s="70"/>
    </row>
    <row r="39" spans="1:18" s="25" customFormat="1" ht="15.75" x14ac:dyDescent="0.25">
      <c r="A39" s="41" t="s">
        <v>21</v>
      </c>
      <c r="B39" s="15"/>
      <c r="C39" s="73">
        <f>-78.66</f>
        <v>-78.66</v>
      </c>
      <c r="D39" s="73">
        <v>-209.57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59"/>
      <c r="P39" s="72">
        <f>SUM(N39:N39)</f>
        <v>0</v>
      </c>
    </row>
    <row r="40" spans="1:18" x14ac:dyDescent="0.25"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59"/>
      <c r="P40" s="66"/>
    </row>
    <row r="41" spans="1:18" s="11" customFormat="1" ht="15.75" x14ac:dyDescent="0.25">
      <c r="A41" s="42" t="s">
        <v>22</v>
      </c>
      <c r="B41" s="48"/>
      <c r="C41" s="46">
        <f t="shared" ref="C41:P41" si="7">C10+C37+C39</f>
        <v>23575.370000000115</v>
      </c>
      <c r="D41" s="46">
        <f t="shared" si="7"/>
        <v>27696.820000000123</v>
      </c>
      <c r="E41" s="46">
        <f t="shared" si="7"/>
        <v>27696.820000000123</v>
      </c>
      <c r="F41" s="46">
        <f t="shared" si="7"/>
        <v>27696.820000000123</v>
      </c>
      <c r="G41" s="46">
        <f t="shared" si="7"/>
        <v>27696.820000000123</v>
      </c>
      <c r="H41" s="46">
        <f t="shared" si="7"/>
        <v>27696.820000000123</v>
      </c>
      <c r="I41" s="46">
        <f t="shared" si="7"/>
        <v>27696.820000000123</v>
      </c>
      <c r="J41" s="46">
        <f t="shared" si="7"/>
        <v>27696.820000000123</v>
      </c>
      <c r="K41" s="46">
        <f t="shared" si="7"/>
        <v>27696.820000000123</v>
      </c>
      <c r="L41" s="46">
        <f t="shared" si="7"/>
        <v>27696.820000000123</v>
      </c>
      <c r="M41" s="46">
        <f t="shared" si="7"/>
        <v>27696.820000000123</v>
      </c>
      <c r="N41" s="46">
        <f t="shared" si="7"/>
        <v>27696.820000000123</v>
      </c>
      <c r="O41" s="59"/>
      <c r="P41" s="46">
        <f t="shared" si="7"/>
        <v>27696.820000000123</v>
      </c>
      <c r="R41" s="87"/>
    </row>
    <row r="42" spans="1:18" x14ac:dyDescent="0.25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8" x14ac:dyDescent="0.25">
      <c r="A43" s="1" t="s">
        <v>120</v>
      </c>
    </row>
  </sheetData>
  <mergeCells count="6">
    <mergeCell ref="A1:M1"/>
    <mergeCell ref="A2:M2"/>
    <mergeCell ref="A3:P3"/>
    <mergeCell ref="A4:P4"/>
    <mergeCell ref="A5:P5"/>
    <mergeCell ref="A6:M6"/>
  </mergeCells>
  <printOptions horizontalCentered="1"/>
  <pageMargins left="0.70866141732283472" right="0.70866141732283472" top="0.78740157480314965" bottom="0.59055118110236227" header="0.31496062992125984" footer="0.31496062992125984"/>
  <pageSetup paperSize="9" scale="68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6B247-25F2-479C-8BFA-993C01BAEC4F}">
  <dimension ref="A1:N33"/>
  <sheetViews>
    <sheetView tabSelected="1" zoomScale="70" zoomScaleNormal="70" workbookViewId="0">
      <selection activeCell="Q29" sqref="Q29"/>
    </sheetView>
  </sheetViews>
  <sheetFormatPr defaultColWidth="9.140625" defaultRowHeight="15" x14ac:dyDescent="0.25"/>
  <cols>
    <col min="1" max="1" width="98.140625" style="1" customWidth="1"/>
    <col min="2" max="2" width="2.7109375" style="1" customWidth="1"/>
    <col min="3" max="3" width="15.7109375" style="1" customWidth="1"/>
    <col min="4" max="4" width="14" style="1" customWidth="1"/>
    <col min="5" max="5" width="6.7109375" style="1" hidden="1" customWidth="1"/>
    <col min="6" max="6" width="6.140625" style="1" hidden="1" customWidth="1"/>
    <col min="7" max="7" width="6.28515625" style="1" hidden="1" customWidth="1"/>
    <col min="8" max="8" width="6" style="1" hidden="1" customWidth="1"/>
    <col min="9" max="9" width="7.140625" style="1" hidden="1" customWidth="1"/>
    <col min="10" max="10" width="6.28515625" style="1" hidden="1" customWidth="1"/>
    <col min="11" max="11" width="6.7109375" style="1" hidden="1" customWidth="1"/>
    <col min="12" max="12" width="6.85546875" style="1" hidden="1" customWidth="1"/>
    <col min="13" max="14" width="6.28515625" style="1" hidden="1" customWidth="1"/>
    <col min="15" max="18" width="9.140625" style="1"/>
    <col min="19" max="20" width="22.85546875" style="1" customWidth="1"/>
    <col min="21" max="16384" width="9.140625" style="1"/>
  </cols>
  <sheetData>
    <row r="1" spans="1:14" ht="74.25" customHeight="1" x14ac:dyDescent="0.25">
      <c r="A1" s="134"/>
      <c r="B1" s="134"/>
      <c r="C1" s="134"/>
      <c r="D1" s="134"/>
      <c r="E1" s="134"/>
      <c r="F1" s="134"/>
      <c r="G1" s="134"/>
      <c r="H1" s="134"/>
      <c r="I1" s="134"/>
    </row>
    <row r="2" spans="1:14" ht="21" customHeight="1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4" ht="18" x14ac:dyDescent="0.25">
      <c r="A3" s="137" t="s">
        <v>26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ht="21.6" customHeight="1" x14ac:dyDescent="0.25">
      <c r="A4" s="136" t="s">
        <v>49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1:14" ht="18" x14ac:dyDescent="0.25">
      <c r="A5" s="137" t="s">
        <v>50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4" ht="21" customHeight="1" x14ac:dyDescent="0.25">
      <c r="A6" s="135"/>
      <c r="B6" s="135"/>
      <c r="C6" s="135"/>
      <c r="D6" s="135"/>
      <c r="E6" s="135"/>
      <c r="F6" s="135"/>
      <c r="G6" s="135"/>
      <c r="H6" s="135"/>
      <c r="I6" s="135"/>
      <c r="J6" s="135"/>
    </row>
    <row r="7" spans="1:14" s="6" customFormat="1" x14ac:dyDescent="0.25">
      <c r="A7" s="54"/>
      <c r="B7" s="54"/>
      <c r="C7" s="62" t="s">
        <v>35</v>
      </c>
      <c r="D7" s="62" t="s">
        <v>29</v>
      </c>
      <c r="E7" s="62" t="s">
        <v>30</v>
      </c>
      <c r="F7" s="62" t="s">
        <v>31</v>
      </c>
      <c r="G7" s="62" t="s">
        <v>32</v>
      </c>
      <c r="H7" s="62" t="s">
        <v>33</v>
      </c>
      <c r="I7" s="62" t="s">
        <v>34</v>
      </c>
      <c r="J7" s="62" t="s">
        <v>36</v>
      </c>
      <c r="K7" s="62" t="s">
        <v>37</v>
      </c>
      <c r="L7" s="62" t="s">
        <v>38</v>
      </c>
      <c r="M7" s="62" t="s">
        <v>39</v>
      </c>
      <c r="N7" s="62" t="s">
        <v>40</v>
      </c>
    </row>
    <row r="8" spans="1:14" s="8" customFormat="1" ht="12" thickBot="1" x14ac:dyDescent="0.3">
      <c r="A8" s="57"/>
      <c r="B8" s="57"/>
      <c r="C8" s="63">
        <v>2024</v>
      </c>
      <c r="D8" s="63">
        <v>2024</v>
      </c>
      <c r="E8" s="63">
        <v>2024</v>
      </c>
      <c r="F8" s="63">
        <v>2024</v>
      </c>
      <c r="G8" s="63">
        <v>2024</v>
      </c>
      <c r="H8" s="63">
        <v>2024</v>
      </c>
      <c r="I8" s="63">
        <v>2024</v>
      </c>
      <c r="J8" s="63">
        <v>2024</v>
      </c>
      <c r="K8" s="63">
        <v>2024</v>
      </c>
      <c r="L8" s="63">
        <v>2024</v>
      </c>
      <c r="M8" s="63">
        <v>2024</v>
      </c>
      <c r="N8" s="86">
        <v>2025</v>
      </c>
    </row>
    <row r="9" spans="1:14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14" s="11" customFormat="1" ht="39.950000000000003" customHeight="1" thickBot="1" x14ac:dyDescent="0.3">
      <c r="A10" s="40" t="s">
        <v>23</v>
      </c>
      <c r="B10" s="65"/>
      <c r="C10" s="64">
        <v>23575.370000000115</v>
      </c>
      <c r="D10" s="64">
        <v>27696.820000000123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</row>
    <row r="11" spans="1:14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4" s="15" customFormat="1" ht="15.75" customHeight="1" x14ac:dyDescent="0.25">
      <c r="A12" s="84" t="s">
        <v>27</v>
      </c>
      <c r="B12" s="69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3" spans="1:14" s="15" customFormat="1" ht="15.75" x14ac:dyDescent="0.25">
      <c r="A13" s="74"/>
      <c r="B13" s="69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</row>
    <row r="14" spans="1:14" s="15" customFormat="1" ht="39.950000000000003" customHeight="1" x14ac:dyDescent="0.25">
      <c r="A14" s="78" t="s">
        <v>24</v>
      </c>
      <c r="B14" s="69"/>
      <c r="C14" s="76">
        <v>4618</v>
      </c>
      <c r="D14" s="76">
        <v>6949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</row>
    <row r="15" spans="1:14" s="15" customFormat="1" ht="39.950000000000003" customHeight="1" x14ac:dyDescent="0.25">
      <c r="A15" s="77" t="s">
        <v>47</v>
      </c>
      <c r="B15" s="69"/>
      <c r="C15" s="76">
        <v>-13</v>
      </c>
      <c r="D15" s="76">
        <v>-69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</row>
    <row r="16" spans="1:14" s="15" customFormat="1" ht="39.950000000000003" customHeight="1" x14ac:dyDescent="0.25">
      <c r="A16" s="78" t="s">
        <v>46</v>
      </c>
      <c r="B16" s="69"/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</row>
    <row r="17" spans="1:14" ht="39.950000000000003" customHeight="1" x14ac:dyDescent="0.25">
      <c r="A17" s="78" t="s">
        <v>45</v>
      </c>
      <c r="B17" s="69"/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s="13" customFormat="1" ht="15" customHeight="1" x14ac:dyDescent="0.25">
      <c r="A18" s="79"/>
      <c r="B18" s="3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</row>
    <row r="19" spans="1:14" s="15" customFormat="1" ht="39.950000000000003" customHeight="1" thickBot="1" x14ac:dyDescent="0.3">
      <c r="A19" s="82" t="s">
        <v>25</v>
      </c>
      <c r="B19" s="81"/>
      <c r="C19" s="83">
        <f t="shared" ref="C19" si="0">SUM(C10:C17)</f>
        <v>28180.370000000115</v>
      </c>
      <c r="D19" s="83">
        <f t="shared" ref="D19:N19" si="1">SUM(D10:D17)</f>
        <v>34576.820000000123</v>
      </c>
      <c r="E19" s="83">
        <f t="shared" si="1"/>
        <v>0</v>
      </c>
      <c r="F19" s="83">
        <f t="shared" si="1"/>
        <v>0</v>
      </c>
      <c r="G19" s="83">
        <f t="shared" si="1"/>
        <v>0</v>
      </c>
      <c r="H19" s="83">
        <f t="shared" si="1"/>
        <v>0</v>
      </c>
      <c r="I19" s="83">
        <f t="shared" si="1"/>
        <v>0</v>
      </c>
      <c r="J19" s="83">
        <f t="shared" si="1"/>
        <v>0</v>
      </c>
      <c r="K19" s="83">
        <f t="shared" si="1"/>
        <v>0</v>
      </c>
      <c r="L19" s="83">
        <f t="shared" si="1"/>
        <v>0</v>
      </c>
      <c r="M19" s="83">
        <f t="shared" si="1"/>
        <v>0</v>
      </c>
      <c r="N19" s="83">
        <f t="shared" si="1"/>
        <v>0</v>
      </c>
    </row>
    <row r="20" spans="1:14" ht="14.45" customHeight="1" x14ac:dyDescent="0.25"/>
    <row r="21" spans="1:14" ht="14.45" customHeight="1" x14ac:dyDescent="0.25"/>
    <row r="29" spans="1:14" ht="15" customHeight="1" x14ac:dyDescent="0.25"/>
    <row r="33" ht="15" customHeight="1" x14ac:dyDescent="0.25"/>
  </sheetData>
  <mergeCells count="6">
    <mergeCell ref="A1:I1"/>
    <mergeCell ref="A2:M2"/>
    <mergeCell ref="A3:N3"/>
    <mergeCell ref="A4:N4"/>
    <mergeCell ref="A5:N5"/>
    <mergeCell ref="A6:J6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Footer>&amp;C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134" t="s">
        <v>26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7" ht="42" customHeight="1" x14ac:dyDescent="0.25">
      <c r="A2" s="138" t="s">
        <v>43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1:17" ht="30" customHeight="1" x14ac:dyDescent="0.25">
      <c r="A3" s="139" t="s">
        <v>42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40</v>
      </c>
      <c r="D5" s="7" t="s">
        <v>35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33</v>
      </c>
      <c r="J5" s="7" t="s">
        <v>34</v>
      </c>
      <c r="K5" s="7" t="s">
        <v>36</v>
      </c>
      <c r="L5" s="7" t="s">
        <v>37</v>
      </c>
      <c r="M5" s="7" t="s">
        <v>38</v>
      </c>
      <c r="N5" s="7" t="s">
        <v>39</v>
      </c>
      <c r="O5" s="7" t="s">
        <v>40</v>
      </c>
      <c r="Q5" s="7" t="s">
        <v>28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41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0448E0-799C-4799-BF4B-BB5BD6A0FC1E}"/>
</file>

<file path=customXml/itemProps2.xml><?xml version="1.0" encoding="utf-8"?>
<ds:datastoreItem xmlns:ds="http://schemas.openxmlformats.org/officeDocument/2006/customXml" ds:itemID="{DCB4970C-4CF7-451C-9C68-DCBB9269FC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BALANÇO OPERACIONAIS</vt:lpstr>
      <vt:lpstr>DRE</vt:lpstr>
      <vt:lpstr>DFC</vt:lpstr>
      <vt:lpstr>CONCILIAÇÃO</vt:lpstr>
      <vt:lpstr>ICESP-CGs OP 88700_701</vt:lpstr>
      <vt:lpstr>'BALANÇO OPERACIONAIS'!Area_de_impressao</vt:lpstr>
      <vt:lpstr>CONCILIAÇÃO!Area_de_impressao</vt:lpstr>
      <vt:lpstr>DFC!Area_de_impressao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2024-03-21T12:43:40Z</cp:lastPrinted>
  <dcterms:created xsi:type="dcterms:W3CDTF">2018-09-18T19:31:35Z</dcterms:created>
  <dcterms:modified xsi:type="dcterms:W3CDTF">2024-04-25T16:20:46Z</dcterms:modified>
</cp:coreProperties>
</file>