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RLM\Prestações de Contas Mensais\"/>
    </mc:Choice>
  </mc:AlternateContent>
  <xr:revisionPtr revIDLastSave="0" documentId="13_ncr:1_{89CCA88B-F143-4AD9-9A5F-F0E5626379EE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Demonst Contábil" sheetId="142" r:id="rId1"/>
    <sheet name="Demonst FC" sheetId="139" r:id="rId2"/>
  </sheets>
  <externalReferences>
    <externalReference r:id="rId3"/>
  </externalReferences>
  <definedNames>
    <definedName name="_xlnm._FilterDatabase" localSheetId="0" hidden="1">'Demonst Contábil'!$A$6:$N$73</definedName>
    <definedName name="A">#REF!</definedName>
    <definedName name="AAAAAAAAAAA">#REF!</definedName>
    <definedName name="_xlnm.Print_Area" localSheetId="0">'Demonst Contábil'!$A$1:$N$99</definedName>
    <definedName name="B">#REF!</definedName>
    <definedName name="bbbbbbbbbbbbbbb">#REF!</definedName>
    <definedName name="CONSOL_HIERARQUIZADO_HCOP">#REF!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L">#REF!</definedName>
    <definedName name="mmmm">#REF!</definedName>
    <definedName name="N___Consolidado_ICESP_HIER">#REF!</definedName>
    <definedName name="o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2" i="142" l="1"/>
  <c r="M43" i="142"/>
  <c r="M39" i="142"/>
  <c r="M38" i="142" s="1"/>
  <c r="M35" i="142"/>
  <c r="M28" i="142" s="1"/>
  <c r="M56" i="142" s="1"/>
  <c r="M63" i="142" s="1"/>
  <c r="M24" i="142"/>
  <c r="M21" i="142" s="1"/>
  <c r="M16" i="142"/>
  <c r="M14" i="142"/>
  <c r="M11" i="142"/>
  <c r="B90" i="139"/>
  <c r="B87" i="139"/>
  <c r="B83" i="139"/>
  <c r="B78" i="139"/>
  <c r="M70" i="139"/>
  <c r="M65" i="139"/>
  <c r="M42" i="139"/>
  <c r="M38" i="139"/>
  <c r="M33" i="139"/>
  <c r="M23" i="139"/>
  <c r="M20" i="139"/>
  <c r="M25" i="142" l="1"/>
  <c r="M26" i="142" s="1"/>
  <c r="M64" i="142" s="1"/>
  <c r="M53" i="139"/>
  <c r="M55" i="139" s="1"/>
  <c r="C62" i="142"/>
  <c r="C43" i="142"/>
  <c r="C39" i="142"/>
  <c r="C38" i="142" s="1"/>
  <c r="C35" i="142"/>
  <c r="C28" i="142" s="1"/>
  <c r="C21" i="142"/>
  <c r="C16" i="142"/>
  <c r="C25" i="142" s="1"/>
  <c r="C14" i="142"/>
  <c r="C11" i="142"/>
  <c r="B23" i="139"/>
  <c r="B33" i="139"/>
  <c r="B38" i="139"/>
  <c r="C26" i="142" l="1"/>
  <c r="C56" i="142"/>
  <c r="C63" i="142" s="1"/>
  <c r="N8" i="142"/>
  <c r="N9" i="142"/>
  <c r="N10" i="142"/>
  <c r="B11" i="142"/>
  <c r="N12" i="142"/>
  <c r="N13" i="142"/>
  <c r="B14" i="142"/>
  <c r="N15" i="142"/>
  <c r="B16" i="142"/>
  <c r="N17" i="142"/>
  <c r="N18" i="142"/>
  <c r="N19" i="142"/>
  <c r="N20" i="142"/>
  <c r="B21" i="142"/>
  <c r="N22" i="142"/>
  <c r="N23" i="142"/>
  <c r="N24" i="142"/>
  <c r="N29" i="142"/>
  <c r="N30" i="142"/>
  <c r="N31" i="142"/>
  <c r="N32" i="142"/>
  <c r="N33" i="142"/>
  <c r="N34" i="142"/>
  <c r="B35" i="142"/>
  <c r="B28" i="142" s="1"/>
  <c r="N36" i="142"/>
  <c r="N37" i="142"/>
  <c r="B39" i="142"/>
  <c r="B38" i="142" s="1"/>
  <c r="N40" i="142"/>
  <c r="N41" i="142"/>
  <c r="N42" i="142"/>
  <c r="B43" i="142"/>
  <c r="N44" i="142"/>
  <c r="N45" i="142"/>
  <c r="N46" i="142"/>
  <c r="N47" i="142"/>
  <c r="N48" i="142"/>
  <c r="N49" i="142"/>
  <c r="N50" i="142"/>
  <c r="N51" i="142"/>
  <c r="N52" i="142"/>
  <c r="N53" i="142"/>
  <c r="N54" i="142"/>
  <c r="N55" i="142"/>
  <c r="N58" i="142"/>
  <c r="N59" i="142"/>
  <c r="N60" i="142"/>
  <c r="N61" i="142"/>
  <c r="B62" i="142"/>
  <c r="N71" i="142"/>
  <c r="N72" i="142"/>
  <c r="N73" i="142"/>
  <c r="N76" i="142"/>
  <c r="N77" i="142"/>
  <c r="C64" i="142" l="1"/>
  <c r="B25" i="142"/>
  <c r="B26" i="142" s="1"/>
  <c r="N14" i="142"/>
  <c r="B56" i="142"/>
  <c r="B63" i="142" s="1"/>
  <c r="N62" i="142"/>
  <c r="N35" i="142"/>
  <c r="N28" i="142" s="1"/>
  <c r="N43" i="142"/>
  <c r="N11" i="142"/>
  <c r="N39" i="142"/>
  <c r="N38" i="142" s="1"/>
  <c r="N21" i="142"/>
  <c r="N16" i="142"/>
  <c r="B64" i="142" l="1"/>
  <c r="N56" i="142"/>
  <c r="N63" i="142" s="1"/>
  <c r="N25" i="142"/>
  <c r="N26" i="142" s="1"/>
  <c r="C70" i="139"/>
  <c r="B70" i="139"/>
  <c r="C65" i="139"/>
  <c r="B65" i="139"/>
  <c r="N52" i="139"/>
  <c r="N51" i="139"/>
  <c r="N50" i="139"/>
  <c r="N49" i="139"/>
  <c r="N48" i="139"/>
  <c r="N47" i="139"/>
  <c r="N46" i="139"/>
  <c r="N45" i="139"/>
  <c r="N44" i="139"/>
  <c r="N43" i="139"/>
  <c r="B42" i="139"/>
  <c r="N41" i="139"/>
  <c r="N40" i="139"/>
  <c r="N39" i="139"/>
  <c r="N37" i="139"/>
  <c r="N36" i="139"/>
  <c r="N35" i="139"/>
  <c r="N34" i="139"/>
  <c r="N31" i="139"/>
  <c r="N30" i="139"/>
  <c r="N29" i="139"/>
  <c r="N28" i="139"/>
  <c r="N27" i="139"/>
  <c r="N26" i="139"/>
  <c r="N25" i="139"/>
  <c r="N24" i="139"/>
  <c r="B20" i="139"/>
  <c r="N19" i="139"/>
  <c r="N18" i="139"/>
  <c r="N17" i="139"/>
  <c r="N16" i="139"/>
  <c r="N15" i="139"/>
  <c r="N14" i="139"/>
  <c r="N11" i="139"/>
  <c r="N64" i="142" l="1"/>
  <c r="N38" i="139"/>
  <c r="N23" i="139"/>
  <c r="N42" i="139"/>
  <c r="N33" i="139"/>
  <c r="N20" i="139"/>
  <c r="B53" i="139"/>
  <c r="B57" i="139" s="1"/>
  <c r="N53" i="139" l="1"/>
  <c r="B55" i="139"/>
  <c r="M11" i="139" l="1"/>
  <c r="M57" i="139" s="1"/>
  <c r="N57" i="139"/>
  <c r="N55" i="139"/>
</calcChain>
</file>

<file path=xl/sharedStrings.xml><?xml version="1.0" encoding="utf-8"?>
<sst xmlns="http://schemas.openxmlformats.org/spreadsheetml/2006/main" count="210" uniqueCount="150">
  <si>
    <t>Total Despesas</t>
  </si>
  <si>
    <t>SECRETARIA DE ESTADO DA SAÚDE</t>
  </si>
  <si>
    <t xml:space="preserve">COORDENADORIA DE GESTÃO DE CONTRATOS DE SERVIÇOS DE SAÚDE </t>
  </si>
  <si>
    <t>GRUPO DE GESTÃO ECONÔMICO FINANCEIRA</t>
  </si>
  <si>
    <t xml:space="preserve">UNIDADE: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</si>
  <si>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</si>
  <si>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</si>
  <si>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</si>
  <si>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</si>
  <si>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</si>
  <si>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</si>
  <si>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</si>
  <si>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</si>
  <si>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</si>
  <si>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</si>
  <si>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</si>
  <si>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</si>
  <si>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</si>
  <si>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SALDO MÊS ANTERIOR</t>
  </si>
  <si>
    <t>RECEITAS</t>
  </si>
  <si>
    <t>Repasse Contrato de Gestão/Convênio/ Termos de Aditamento</t>
  </si>
  <si>
    <t>SUS</t>
  </si>
  <si>
    <t>Receitas Financeiras</t>
  </si>
  <si>
    <t>Receitas Acessórias</t>
  </si>
  <si>
    <t>Doações - Recursos Financeiros</t>
  </si>
  <si>
    <t>Demais Receitas</t>
  </si>
  <si>
    <t>Total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</si>
  <si>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</si>
  <si>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</si>
  <si>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</si>
  <si>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</si>
  <si>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</si>
  <si>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</si>
  <si>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</si>
  <si>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 xml:space="preserve">13º </t>
  </si>
  <si>
    <t>Férias</t>
  </si>
  <si>
    <t>Outras Despesas com Pessoal</t>
  </si>
  <si>
    <t>Serviços Terceirizados</t>
  </si>
  <si>
    <t>Assistenciais</t>
  </si>
  <si>
    <t>Pessoa Jurídica</t>
  </si>
  <si>
    <t>Pessoa Física</t>
  </si>
  <si>
    <t>Administrativos</t>
  </si>
  <si>
    <t>Materias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</si>
  <si>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</si>
  <si>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</si>
  <si>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</si>
  <si>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</si>
  <si>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</si>
  <si>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</si>
  <si>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</si>
  <si>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</si>
  <si>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</si>
  <si>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</si>
  <si>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</si>
  <si>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</t>
  </si>
  <si>
    <t>Ressarcimento por Rateio</t>
  </si>
  <si>
    <t>Outras Despesas</t>
  </si>
  <si>
    <t>Saldo do mês (Receitas-despesas)</t>
  </si>
  <si>
    <t>SALDO FINAL (SD Anterior +Receitas - Despesas)</t>
  </si>
  <si>
    <t>Saldo Bancário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</si>
  <si>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</si>
  <si>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</si>
  <si>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</si>
  <si>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</si>
  <si>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</si>
  <si>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</si>
  <si>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</si>
  <si>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</si>
  <si>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</si>
  <si>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</si>
  <si>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</si>
  <si>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</si>
  <si>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Conta Corrente</t>
  </si>
  <si>
    <t>Aplicações</t>
  </si>
  <si>
    <t>Espécie /  Caixa Pequeno</t>
  </si>
  <si>
    <t>Total</t>
  </si>
  <si>
    <t>Composição do Saldo</t>
  </si>
  <si>
    <t>Custeio</t>
  </si>
  <si>
    <t xml:space="preserve">Observação: </t>
  </si>
  <si>
    <t>Mês</t>
  </si>
  <si>
    <t xml:space="preserve">Descrição: </t>
  </si>
  <si>
    <t>Devolução de Cestas Básicas</t>
  </si>
  <si>
    <t>Mensalidade Sindical</t>
  </si>
  <si>
    <t xml:space="preserve">Relatório - Gestão em Saúde </t>
  </si>
  <si>
    <t>Relatório - Demonstrativo Contábil Operacional</t>
  </si>
  <si>
    <t>Unidade: INSTITUTO DE REABILITAÇÃO LUCY MONTORO</t>
  </si>
  <si>
    <t>613 - Receitas e Despesas Operacionais </t>
  </si>
  <si>
    <t>Receitas Operacionais</t>
  </si>
  <si>
    <t>Repasse Contrato de Gestão/Convênio/Termo Aditamento do Exercício</t>
  </si>
  <si>
    <t>Repasse Termo Aditamento - Custeio</t>
  </si>
  <si>
    <t>Repasse Termo Aditamento - Investimento</t>
  </si>
  <si>
    <t>Total - Repasses (1)</t>
  </si>
  <si>
    <t>SUS / AIH</t>
  </si>
  <si>
    <t>SUS / Ambulatório</t>
  </si>
  <si>
    <t>Total - Faturamento (2)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</si>
  <si>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</si>
  <si>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</si>
  <si>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</si>
  <si>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</si>
  <si>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</si>
  <si>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</si>
  <si>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Total - Financeiras, Acessórias, Doações e Demais (3)</t>
  </si>
  <si>
    <t>Total das Receitas (1) + (2) + (3)</t>
  </si>
  <si>
    <t>Despesas Operacionais</t>
  </si>
  <si>
    <t>Pessoal</t>
  </si>
  <si>
    <t>Provissões com Pessoal</t>
  </si>
  <si>
    <t>13º com Encargos</t>
  </si>
  <si>
    <t>Férias com Encargos</t>
  </si>
  <si>
    <t>Materiais</t>
  </si>
  <si>
    <t>Materiais e medicamentos</t>
  </si>
  <si>
    <t>Órteses, Próteses e Meios de Locomoção</t>
  </si>
  <si>
    <t>Materiais de consumo</t>
  </si>
  <si>
    <t>Utilidade pública</t>
  </si>
  <si>
    <t>Ressarcimento por rateio</t>
  </si>
  <si>
    <t>Total das Despesas Operacionais (4)</t>
  </si>
  <si>
    <t>Equipamentos</t>
  </si>
  <si>
    <t>Mobiliário</t>
  </si>
  <si>
    <t>Obras e Instalações</t>
  </si>
  <si>
    <t>Intangível (Direito e uso)</t>
  </si>
  <si>
    <t>Total Investimento (5)</t>
  </si>
  <si>
    <t>TOTAL GERAL (4 + 5)</t>
  </si>
  <si>
    <t>RESULTADO (Total das Receitas - Total Geral)</t>
  </si>
  <si>
    <t> 57 - Observações </t>
  </si>
  <si>
    <t>Descrição</t>
  </si>
  <si>
    <t>614 - Estoque de Ações Judiciais (Acumulativo)</t>
  </si>
  <si>
    <t>Trabalhista</t>
  </si>
  <si>
    <t>615 - Doações Não financeiras </t>
  </si>
  <si>
    <t>Insumos</t>
  </si>
  <si>
    <t>665 - Contrapartidas de Ensino (Estágios / Residência Médica) - Retribuição não-financeira </t>
  </si>
  <si>
    <t>Valores calculados em contrapartidas não financeiras</t>
  </si>
  <si>
    <t>666 - Descrição das Contrapartidas de Ensino não-financeiras realizadas no período (Tabela 665) </t>
  </si>
  <si>
    <t>Nota</t>
  </si>
  <si>
    <t>Contribuição Assistencial</t>
  </si>
  <si>
    <t>DEMONSTRATIVO DO FLUXO DE CAIXA - 2024</t>
  </si>
  <si>
    <t>** A FFM / IRLM oferece a seus funcionários opção de entrega da cesta básica na residência do colaborador. Para esse efeito, é descontado em folha de pagamento uma taxa destinada a amortizar os custos de frete, as quais são classificadas como recuperação de despesas.</t>
  </si>
  <si>
    <t>Linha Outras Despesas: Incluída despesa de R$ 41.837,45, referente depreciação  e R$ 0,00, referente amortização.</t>
  </si>
  <si>
    <t>INSTITUTO DE REABILITAÇÃO LUCY MONTORO 2024</t>
  </si>
  <si>
    <t>Linha Outras Despesas: Incluída despesa de R$ 41.759,02, referente depreciação  e R$ 0,00, referente amortização.</t>
  </si>
  <si>
    <t>Linha Outras Despesas: Incluída despesa de R$ 41.438,77, referente depreciação  e R$ 0,00, referente amortização.</t>
  </si>
  <si>
    <t>Linha Outras Despesas: Incluída despesa de R$ 41.559,93, referente depreciação  e R$ 0,00, referente amortização.</t>
  </si>
  <si>
    <t>Linha Outras Despesas: Incluída despesa de R$ 41.500,04, referente depreciação  e R$ 0,00, referente amortização.</t>
  </si>
  <si>
    <t>Linha Outras Despesas: Incluída despesa de R$ 41.544,44, referente depreciação  e R$ 0,00, referente amortização.</t>
  </si>
  <si>
    <t>Linha Outras Despesas: Incluída despesa de R$ 43.471,47, referente depreciação  e R$ 0,00, referente amortização.</t>
  </si>
  <si>
    <t>Linha Outras Despesas: Incluída despesa de R$ 43.435,45, referente depreciação  e R$ 0,00, referente amortização.</t>
  </si>
  <si>
    <t>Linha Outras Despesas: Incluída despesa de R$ 43.359,06, referente depreciação  e R$ 0,00, referente amortização.</t>
  </si>
  <si>
    <t>Linha Outras Despesas: Incluída despesa de R$ 43.312,29, referente depreciação  e R$ 0,00, referente amortização.</t>
  </si>
  <si>
    <t>Devolução de Salários</t>
  </si>
  <si>
    <t>Linha Outras Despesas: Incluída despesa de R$ 43.280,01, referente depreciação  e R$ 0,00, referente amortização.</t>
  </si>
  <si>
    <t>Aporte Financeiro em Dezembro/24</t>
  </si>
  <si>
    <t>Linha Outras Despesas: Incluída despesa de R$ 43.211,51, referente depreciação  e R$ 0,00, referente amortização.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</si>
</sst>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indexed="6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1"/>
      <color indexed="56"/>
      <name val="Arial"/>
      <family val="2"/>
    </font>
    <font>
      <b/>
      <sz val="14"/>
      <color indexed="9"/>
      <name val="Arial"/>
      <family val="2"/>
    </font>
    <font>
      <sz val="10"/>
      <color indexed="62"/>
      <name val="Arial"/>
      <family val="2"/>
    </font>
    <font>
      <b/>
      <sz val="16"/>
      <color indexed="62"/>
      <name val="Arial"/>
      <family val="2"/>
    </font>
    <font>
      <b/>
      <sz val="12"/>
      <color indexed="56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indexed="62"/>
      <name val="Arial"/>
      <family val="2"/>
    </font>
    <font>
      <b/>
      <sz val="10"/>
      <color indexed="62"/>
      <name val="Arial"/>
      <family val="2"/>
    </font>
    <font>
      <sz val="12"/>
      <color indexed="62"/>
      <name val="Arial"/>
      <family val="2"/>
    </font>
    <font>
      <sz val="10"/>
      <color indexed="8"/>
      <name val="MS Sans Serif"/>
      <family val="2"/>
    </font>
    <font>
      <sz val="9"/>
      <color indexed="62"/>
      <name val="Arial"/>
      <family val="2"/>
    </font>
    <font>
      <b/>
      <sz val="9"/>
      <color indexed="9"/>
      <name val="Arial"/>
      <family val="2"/>
    </font>
    <font>
      <b/>
      <sz val="9"/>
      <color indexed="62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b/>
      <sz val="10"/>
      <color rgb="FF696969"/>
      <name val="Verdana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Times New Roman"/>
      <family val="1"/>
    </font>
    <font>
      <sz val="11"/>
      <color indexed="6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indexed="62"/>
      </left>
      <right/>
      <top style="hair">
        <color indexed="62"/>
      </top>
      <bottom style="hair">
        <color indexed="62"/>
      </bottom>
      <diagonal/>
    </border>
    <border>
      <left style="dotted">
        <color indexed="62"/>
      </left>
      <right/>
      <top style="dotted">
        <color indexed="62"/>
      </top>
      <bottom style="dotted">
        <color indexed="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hair">
        <color indexed="62"/>
      </right>
      <top style="dotted">
        <color indexed="9"/>
      </top>
      <bottom style="hair">
        <color indexed="62"/>
      </bottom>
      <diagonal/>
    </border>
    <border>
      <left style="hair">
        <color indexed="62"/>
      </left>
      <right style="hair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/>
      <bottom style="hair">
        <color indexed="62"/>
      </bottom>
      <diagonal/>
    </border>
    <border>
      <left style="dotted">
        <color indexed="62"/>
      </left>
      <right style="dotted">
        <color indexed="62"/>
      </right>
      <top style="hair">
        <color indexed="62"/>
      </top>
      <bottom style="dotted">
        <color indexed="62"/>
      </bottom>
      <diagonal/>
    </border>
    <border>
      <left/>
      <right/>
      <top style="hair">
        <color indexed="62"/>
      </top>
      <bottom/>
      <diagonal/>
    </border>
    <border>
      <left/>
      <right/>
      <top/>
      <bottom style="hair">
        <color indexed="62"/>
      </bottom>
      <diagonal/>
    </border>
    <border>
      <left style="hair">
        <color indexed="62"/>
      </left>
      <right style="dotted">
        <color indexed="62"/>
      </right>
      <top style="dotted">
        <color indexed="62"/>
      </top>
      <bottom style="dotted">
        <color indexed="62"/>
      </bottom>
      <diagonal/>
    </border>
    <border>
      <left style="dotted">
        <color indexed="62"/>
      </left>
      <right style="hair">
        <color indexed="62"/>
      </right>
      <top style="hair">
        <color indexed="62"/>
      </top>
      <bottom style="dotted">
        <color indexed="62"/>
      </bottom>
      <diagonal/>
    </border>
    <border>
      <left style="hair">
        <color indexed="62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107">
    <xf numFmtId="0" fontId="0" fillId="0" borderId="0"/>
    <xf numFmtId="0" fontId="18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4" fillId="0" borderId="0"/>
    <xf numFmtId="164" fontId="23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32" fillId="0" borderId="0"/>
  </cellStyleXfs>
  <cellXfs count="11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164" fontId="2" fillId="0" borderId="0" xfId="0" applyNumberFormat="1" applyFont="1"/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65" fontId="10" fillId="0" borderId="0" xfId="0" applyNumberFormat="1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Alignme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43" fontId="26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/>
    </xf>
    <xf numFmtId="39" fontId="13" fillId="2" borderId="6" xfId="0" applyNumberFormat="1" applyFont="1" applyFill="1" applyBorder="1" applyAlignment="1">
      <alignment horizontal="center" vertical="center"/>
    </xf>
    <xf numFmtId="39" fontId="15" fillId="0" borderId="7" xfId="18" applyNumberFormat="1" applyFont="1" applyBorder="1" applyAlignment="1">
      <alignment vertical="center"/>
    </xf>
    <xf numFmtId="0" fontId="3" fillId="0" borderId="8" xfId="0" applyFont="1" applyBorder="1" applyAlignment="1" applyProtection="1">
      <alignment vertical="center"/>
      <protection locked="0"/>
    </xf>
    <xf numFmtId="39" fontId="17" fillId="0" borderId="0" xfId="18" applyNumberFormat="1" applyFont="1" applyAlignment="1" applyProtection="1">
      <alignment vertical="center"/>
      <protection locked="0"/>
    </xf>
    <xf numFmtId="0" fontId="7" fillId="2" borderId="0" xfId="0" applyFont="1" applyFill="1" applyAlignment="1">
      <alignment vertical="center"/>
    </xf>
    <xf numFmtId="39" fontId="17" fillId="0" borderId="9" xfId="18" applyNumberFormat="1" applyFont="1" applyBorder="1" applyAlignment="1" applyProtection="1">
      <alignment vertical="center"/>
      <protection locked="0"/>
    </xf>
    <xf numFmtId="0" fontId="31" fillId="0" borderId="10" xfId="0" applyFont="1" applyBorder="1" applyAlignment="1">
      <alignment vertical="center"/>
    </xf>
    <xf numFmtId="39" fontId="17" fillId="0" borderId="7" xfId="18" applyNumberFormat="1" applyFont="1" applyBorder="1" applyAlignment="1" applyProtection="1">
      <alignment vertical="center"/>
      <protection locked="0"/>
    </xf>
    <xf numFmtId="39" fontId="17" fillId="0" borderId="7" xfId="18" applyNumberFormat="1" applyFont="1" applyBorder="1" applyProtection="1">
      <protection locked="0"/>
    </xf>
    <xf numFmtId="39" fontId="17" fillId="0" borderId="11" xfId="18" applyNumberFormat="1" applyFont="1" applyBorder="1" applyAlignment="1">
      <alignment vertical="center"/>
    </xf>
    <xf numFmtId="39" fontId="17" fillId="0" borderId="7" xfId="18" applyNumberFormat="1" applyFont="1" applyFill="1" applyBorder="1" applyAlignment="1" applyProtection="1">
      <alignment vertical="center"/>
      <protection locked="0"/>
    </xf>
    <xf numFmtId="39" fontId="17" fillId="0" borderId="7" xfId="18" applyNumberFormat="1" applyFont="1" applyFill="1" applyBorder="1" applyProtection="1">
      <protection locked="0"/>
    </xf>
    <xf numFmtId="0" fontId="7" fillId="2" borderId="12" xfId="0" applyFont="1" applyFill="1" applyBorder="1" applyAlignment="1">
      <alignment vertical="center"/>
    </xf>
    <xf numFmtId="39" fontId="13" fillId="2" borderId="13" xfId="18" applyNumberFormat="1" applyFont="1" applyFill="1" applyBorder="1" applyAlignment="1">
      <alignment vertical="center"/>
    </xf>
    <xf numFmtId="39" fontId="13" fillId="2" borderId="14" xfId="18" applyNumberFormat="1" applyFont="1" applyFill="1" applyBorder="1" applyAlignment="1">
      <alignment vertical="center"/>
    </xf>
    <xf numFmtId="39" fontId="17" fillId="0" borderId="8" xfId="18" applyNumberFormat="1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vertical="center"/>
    </xf>
    <xf numFmtId="39" fontId="17" fillId="0" borderId="9" xfId="18" applyNumberFormat="1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vertical="center"/>
    </xf>
    <xf numFmtId="39" fontId="15" fillId="0" borderId="7" xfId="18" applyNumberFormat="1" applyFont="1" applyFill="1" applyBorder="1" applyAlignment="1" applyProtection="1">
      <alignment vertical="center"/>
      <protection locked="0"/>
    </xf>
    <xf numFmtId="39" fontId="15" fillId="0" borderId="11" xfId="18" applyNumberFormat="1" applyFont="1" applyBorder="1" applyAlignment="1">
      <alignment vertical="center"/>
    </xf>
    <xf numFmtId="39" fontId="13" fillId="2" borderId="15" xfId="18" applyNumberFormat="1" applyFont="1" applyFill="1" applyBorder="1" applyAlignment="1">
      <alignment vertical="center"/>
    </xf>
    <xf numFmtId="0" fontId="20" fillId="2" borderId="12" xfId="0" applyFont="1" applyFill="1" applyBorder="1" applyAlignment="1">
      <alignment vertical="center"/>
    </xf>
    <xf numFmtId="39" fontId="21" fillId="0" borderId="7" xfId="18" applyNumberFormat="1" applyFont="1" applyBorder="1" applyAlignment="1" applyProtection="1">
      <alignment horizontal="right" vertical="center"/>
      <protection locked="0"/>
    </xf>
    <xf numFmtId="0" fontId="21" fillId="0" borderId="10" xfId="0" applyFont="1" applyBorder="1" applyAlignment="1">
      <alignment vertical="center"/>
    </xf>
    <xf numFmtId="39" fontId="19" fillId="0" borderId="7" xfId="18" applyNumberFormat="1" applyFont="1" applyBorder="1" applyAlignment="1" applyProtection="1">
      <alignment vertical="center"/>
      <protection locked="0"/>
    </xf>
    <xf numFmtId="0" fontId="21" fillId="0" borderId="16" xfId="0" applyFont="1" applyBorder="1" applyAlignment="1">
      <alignment vertical="center"/>
    </xf>
    <xf numFmtId="39" fontId="20" fillId="2" borderId="15" xfId="18" applyNumberFormat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39" fontId="21" fillId="0" borderId="7" xfId="18" applyNumberFormat="1" applyFont="1" applyFill="1" applyBorder="1" applyAlignment="1" applyProtection="1">
      <alignment horizontal="center" vertical="center"/>
      <protection locked="0"/>
    </xf>
    <xf numFmtId="39" fontId="21" fillId="0" borderId="7" xfId="18" applyNumberFormat="1" applyFont="1" applyBorder="1" applyAlignment="1" applyProtection="1">
      <alignment vertical="center"/>
      <protection locked="0"/>
    </xf>
    <xf numFmtId="39" fontId="21" fillId="0" borderId="7" xfId="18" applyNumberFormat="1" applyFont="1" applyFill="1" applyBorder="1" applyAlignment="1" applyProtection="1">
      <alignment vertical="center"/>
      <protection locked="0"/>
    </xf>
    <xf numFmtId="0" fontId="19" fillId="0" borderId="10" xfId="0" applyFont="1" applyBorder="1" applyAlignment="1">
      <alignment vertical="center"/>
    </xf>
    <xf numFmtId="39" fontId="19" fillId="0" borderId="7" xfId="18" applyNumberFormat="1" applyFont="1" applyFill="1" applyBorder="1" applyAlignment="1" applyProtection="1">
      <alignment vertical="center"/>
      <protection locked="0"/>
    </xf>
    <xf numFmtId="0" fontId="27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28" fillId="3" borderId="20" xfId="0" applyFont="1" applyFill="1" applyBorder="1" applyAlignment="1">
      <alignment vertical="center" wrapText="1"/>
    </xf>
    <xf numFmtId="0" fontId="28" fillId="3" borderId="21" xfId="0" applyFont="1" applyFill="1" applyBorder="1" applyAlignment="1">
      <alignment vertical="center" wrapText="1"/>
    </xf>
    <xf numFmtId="0" fontId="28" fillId="3" borderId="22" xfId="0" applyFont="1" applyFill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43" fontId="26" fillId="0" borderId="19" xfId="0" applyNumberFormat="1" applyFont="1" applyBorder="1" applyAlignment="1">
      <alignment horizontal="right" vertical="center" wrapText="1"/>
    </xf>
    <xf numFmtId="4" fontId="28" fillId="0" borderId="19" xfId="0" applyNumberFormat="1" applyFont="1" applyBorder="1" applyAlignment="1">
      <alignment horizontal="right" vertical="center" wrapText="1"/>
    </xf>
    <xf numFmtId="0" fontId="28" fillId="0" borderId="19" xfId="0" applyFont="1" applyBorder="1" applyAlignment="1">
      <alignment vertical="center" wrapText="1"/>
    </xf>
    <xf numFmtId="43" fontId="28" fillId="0" borderId="19" xfId="18" applyFont="1" applyBorder="1" applyAlignment="1">
      <alignment horizontal="right" vertical="center" wrapText="1"/>
    </xf>
    <xf numFmtId="4" fontId="26" fillId="0" borderId="19" xfId="0" applyNumberFormat="1" applyFont="1" applyBorder="1" applyAlignment="1">
      <alignment horizontal="right" vertical="center" wrapText="1"/>
    </xf>
    <xf numFmtId="43" fontId="28" fillId="0" borderId="19" xfId="0" applyNumberFormat="1" applyFont="1" applyBorder="1" applyAlignment="1">
      <alignment horizontal="right" vertical="center" wrapText="1"/>
    </xf>
    <xf numFmtId="0" fontId="29" fillId="0" borderId="19" xfId="0" applyFont="1" applyBorder="1" applyAlignment="1">
      <alignment vertical="center" wrapText="1"/>
    </xf>
    <xf numFmtId="4" fontId="28" fillId="0" borderId="19" xfId="0" applyNumberFormat="1" applyFont="1" applyBorder="1" applyAlignment="1">
      <alignment horizontal="right" vertical="center"/>
    </xf>
    <xf numFmtId="0" fontId="26" fillId="0" borderId="19" xfId="0" applyFont="1" applyBorder="1" applyAlignment="1">
      <alignment vertical="center"/>
    </xf>
    <xf numFmtId="43" fontId="28" fillId="0" borderId="19" xfId="18" applyFont="1" applyFill="1" applyBorder="1" applyAlignment="1">
      <alignment horizontal="right" vertical="center" wrapText="1"/>
    </xf>
    <xf numFmtId="0" fontId="28" fillId="0" borderId="19" xfId="0" applyFont="1" applyBorder="1" applyAlignment="1">
      <alignment vertical="center"/>
    </xf>
    <xf numFmtId="43" fontId="28" fillId="0" borderId="19" xfId="18" applyFont="1" applyFill="1" applyBorder="1" applyAlignment="1">
      <alignment horizontal="right" vertical="center"/>
    </xf>
    <xf numFmtId="165" fontId="28" fillId="0" borderId="19" xfId="0" applyNumberFormat="1" applyFont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43" fontId="26" fillId="0" borderId="0" xfId="18" applyFont="1" applyAlignment="1">
      <alignment vertical="center"/>
    </xf>
    <xf numFmtId="0" fontId="27" fillId="4" borderId="17" xfId="0" applyFont="1" applyFill="1" applyBorder="1" applyAlignment="1">
      <alignment vertical="center"/>
    </xf>
    <xf numFmtId="43" fontId="26" fillId="0" borderId="21" xfId="0" applyNumberFormat="1" applyFont="1" applyBorder="1" applyAlignment="1">
      <alignment horizontal="right" vertical="center" wrapText="1"/>
    </xf>
    <xf numFmtId="165" fontId="28" fillId="0" borderId="22" xfId="0" applyNumberFormat="1" applyFont="1" applyBorder="1" applyAlignment="1">
      <alignment horizontal="right" vertical="center" wrapText="1"/>
    </xf>
    <xf numFmtId="43" fontId="29" fillId="0" borderId="19" xfId="0" applyNumberFormat="1" applyFont="1" applyBorder="1" applyAlignment="1">
      <alignment horizontal="right" vertical="center" wrapText="1"/>
    </xf>
    <xf numFmtId="0" fontId="27" fillId="5" borderId="17" xfId="0" applyFont="1" applyFill="1" applyBorder="1" applyAlignment="1">
      <alignment vertical="center"/>
    </xf>
    <xf numFmtId="43" fontId="26" fillId="0" borderId="20" xfId="0" applyNumberFormat="1" applyFont="1" applyBorder="1" applyAlignment="1">
      <alignment horizontal="right" vertical="center" wrapText="1"/>
    </xf>
    <xf numFmtId="0" fontId="28" fillId="0" borderId="19" xfId="0" applyFont="1" applyBorder="1" applyAlignment="1">
      <alignment horizontal="center" vertical="center" wrapText="1"/>
    </xf>
    <xf numFmtId="0" fontId="26" fillId="0" borderId="18" xfId="0" applyFont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0" fontId="26" fillId="0" borderId="24" xfId="0" applyFont="1" applyBorder="1" applyAlignment="1">
      <alignment horizontal="center" vertical="center" wrapText="1"/>
    </xf>
    <xf numFmtId="39" fontId="17" fillId="0" borderId="0" xfId="18" applyNumberFormat="1" applyFont="1" applyBorder="1" applyProtection="1">
      <protection locked="0"/>
    </xf>
    <xf numFmtId="0" fontId="26" fillId="4" borderId="19" xfId="0" applyFont="1" applyFill="1" applyBorder="1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43" fontId="27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</cellXfs>
  <cellStyles count="107">
    <cellStyle name="Normal" xfId="0" builtinId="0"/>
    <cellStyle name="Normal 10" xfId="21" xr:uid="{00000000-0005-0000-0000-000001000000}"/>
    <cellStyle name="Normal 11" xfId="23" xr:uid="{00000000-0005-0000-0000-000002000000}"/>
    <cellStyle name="Normal 12" xfId="97" xr:uid="{567CE603-0DA1-467E-83A9-57F89AB8313E}"/>
    <cellStyle name="Normal 12 2" xfId="100" xr:uid="{27279676-517B-48D6-991E-3D473E279490}"/>
    <cellStyle name="Normal 13" xfId="25" xr:uid="{00000000-0005-0000-0000-000003000000}"/>
    <cellStyle name="Normal 14" xfId="27" xr:uid="{00000000-0005-0000-0000-000004000000}"/>
    <cellStyle name="Normal 15" xfId="29" xr:uid="{00000000-0005-0000-0000-000005000000}"/>
    <cellStyle name="Normal 16" xfId="31" xr:uid="{00000000-0005-0000-0000-000006000000}"/>
    <cellStyle name="Normal 17" xfId="33" xr:uid="{00000000-0005-0000-0000-000007000000}"/>
    <cellStyle name="Normal 18" xfId="35" xr:uid="{00000000-0005-0000-0000-000008000000}"/>
    <cellStyle name="Normal 19" xfId="37" xr:uid="{00000000-0005-0000-0000-000009000000}"/>
    <cellStyle name="Normal 2" xfId="4" xr:uid="{00000000-0005-0000-0000-00000A000000}"/>
    <cellStyle name="Normal 2 2" xfId="11" xr:uid="{00000000-0005-0000-0000-00000B000000}"/>
    <cellStyle name="Normal 2 3" xfId="1" xr:uid="{00000000-0005-0000-0000-00000C000000}"/>
    <cellStyle name="Normal 20" xfId="39" xr:uid="{00000000-0005-0000-0000-00000D000000}"/>
    <cellStyle name="Normal 21" xfId="41" xr:uid="{00000000-0005-0000-0000-00000E000000}"/>
    <cellStyle name="Normal 22" xfId="43" xr:uid="{00000000-0005-0000-0000-00000F000000}"/>
    <cellStyle name="Normal 23" xfId="45" xr:uid="{00000000-0005-0000-0000-000010000000}"/>
    <cellStyle name="Normal 25" xfId="47" xr:uid="{00000000-0005-0000-0000-000011000000}"/>
    <cellStyle name="Normal 26" xfId="49" xr:uid="{00000000-0005-0000-0000-000012000000}"/>
    <cellStyle name="Normal 27" xfId="51" xr:uid="{00000000-0005-0000-0000-000013000000}"/>
    <cellStyle name="Normal 28" xfId="53" xr:uid="{00000000-0005-0000-0000-000014000000}"/>
    <cellStyle name="Normal 29 2" xfId="55" xr:uid="{00000000-0005-0000-0000-000015000000}"/>
    <cellStyle name="Normal 29 3" xfId="57" xr:uid="{00000000-0005-0000-0000-000016000000}"/>
    <cellStyle name="Normal 29 4" xfId="60" xr:uid="{00000000-0005-0000-0000-000017000000}"/>
    <cellStyle name="Normal 29 5" xfId="63" xr:uid="{00000000-0005-0000-0000-000018000000}"/>
    <cellStyle name="Normal 29 7" xfId="68" xr:uid="{00000000-0005-0000-0000-000019000000}"/>
    <cellStyle name="Normal 29 9" xfId="71" xr:uid="{00000000-0005-0000-0000-00001A000000}"/>
    <cellStyle name="Normal 3" xfId="5" xr:uid="{00000000-0005-0000-0000-00001B000000}"/>
    <cellStyle name="Normal 32" xfId="59" xr:uid="{00000000-0005-0000-0000-00001C000000}"/>
    <cellStyle name="Normal 32 2" xfId="62" xr:uid="{00000000-0005-0000-0000-00001D000000}"/>
    <cellStyle name="Normal 35" xfId="65" xr:uid="{00000000-0005-0000-0000-00001E000000}"/>
    <cellStyle name="Normal 4" xfId="12" xr:uid="{00000000-0005-0000-0000-00001F000000}"/>
    <cellStyle name="Normal 41" xfId="75" xr:uid="{00000000-0005-0000-0000-000020000000}"/>
    <cellStyle name="Normal 43" xfId="78" xr:uid="{00000000-0005-0000-0000-000021000000}"/>
    <cellStyle name="Normal 44" xfId="83" xr:uid="{E325F5A3-3E2B-4EEE-867C-D1E8E92F82A6}"/>
    <cellStyle name="Normal 46" xfId="85" xr:uid="{24718E6E-38E8-443F-90B4-CE89E73F154A}"/>
    <cellStyle name="Normal 5" xfId="13" xr:uid="{00000000-0005-0000-0000-000022000000}"/>
    <cellStyle name="Normal 51" xfId="87" xr:uid="{13C39C58-723C-444A-9AC8-EB276EA8FC2B}"/>
    <cellStyle name="Normal 52" xfId="89" xr:uid="{D8BEC3C2-0384-46B7-85F1-23C6060EA9F8}"/>
    <cellStyle name="Normal 53" xfId="91" xr:uid="{31FD07E9-10DE-4CF5-905E-65EBEC2E8C90}"/>
    <cellStyle name="Normal 55" xfId="93" xr:uid="{3ADA5551-DB96-4BFF-85B3-5991FD621271}"/>
    <cellStyle name="Normal 56" xfId="95" xr:uid="{246C03AA-28CA-487F-B6EC-23DCB1F75B3E}"/>
    <cellStyle name="Normal 57" xfId="98" xr:uid="{18DAF10A-5992-4012-9E9D-5B16265B5E1D}"/>
    <cellStyle name="Normal 59" xfId="101" xr:uid="{AB7DD967-40D6-48E9-9795-4FD22C8A5755}"/>
    <cellStyle name="Normal 6" xfId="7" xr:uid="{00000000-0005-0000-0000-000023000000}"/>
    <cellStyle name="Normal 60" xfId="103" xr:uid="{39568242-6148-41CE-8608-F5CEF4B2B9B2}"/>
    <cellStyle name="Normal 62" xfId="105" xr:uid="{CF65D472-8727-4C9F-8451-9BFA4AC49AE8}"/>
    <cellStyle name="Normal 7" xfId="8" xr:uid="{00000000-0005-0000-0000-000024000000}"/>
    <cellStyle name="Normal 8" xfId="106" xr:uid="{8BB589A3-EB88-458D-A55C-9239C231ABD2}"/>
    <cellStyle name="Normal 9" xfId="19" xr:uid="{00000000-0005-0000-0000-000025000000}"/>
    <cellStyle name="Separador de milhares 2" xfId="2" xr:uid="{00000000-0005-0000-0000-000026000000}"/>
    <cellStyle name="Separador de milhares 2 2 2" xfId="6" xr:uid="{00000000-0005-0000-0000-000027000000}"/>
    <cellStyle name="Separador de milhares 3" xfId="3" xr:uid="{00000000-0005-0000-0000-000028000000}"/>
    <cellStyle name="Separador de milhares 3 2" xfId="10" xr:uid="{00000000-0005-0000-0000-000029000000}"/>
    <cellStyle name="Separador de milhares 3 3" xfId="9" xr:uid="{00000000-0005-0000-0000-00002A000000}"/>
    <cellStyle name="Separador de milhares 4" xfId="14" xr:uid="{00000000-0005-0000-0000-00002B000000}"/>
    <cellStyle name="Separador de milhares 5" xfId="15" xr:uid="{00000000-0005-0000-0000-00002C000000}"/>
    <cellStyle name="Separador de milhares 6" xfId="16" xr:uid="{00000000-0005-0000-0000-00002D000000}"/>
    <cellStyle name="Vírgula" xfId="18" builtinId="3"/>
    <cellStyle name="Vírgula 10" xfId="32" xr:uid="{00000000-0005-0000-0000-00002F000000}"/>
    <cellStyle name="Vírgula 11" xfId="34" xr:uid="{00000000-0005-0000-0000-000030000000}"/>
    <cellStyle name="Vírgula 12" xfId="36" xr:uid="{00000000-0005-0000-0000-000031000000}"/>
    <cellStyle name="Vírgula 13" xfId="38" xr:uid="{00000000-0005-0000-0000-000032000000}"/>
    <cellStyle name="Vírgula 14" xfId="46" xr:uid="{00000000-0005-0000-0000-000033000000}"/>
    <cellStyle name="Vírgula 16" xfId="48" xr:uid="{00000000-0005-0000-0000-000034000000}"/>
    <cellStyle name="Vírgula 17" xfId="52" xr:uid="{00000000-0005-0000-0000-000035000000}"/>
    <cellStyle name="Vírgula 18" xfId="54" xr:uid="{00000000-0005-0000-0000-000036000000}"/>
    <cellStyle name="Vírgula 2" xfId="17" xr:uid="{00000000-0005-0000-0000-000037000000}"/>
    <cellStyle name="Vírgula 2 12 11 3" xfId="69" xr:uid="{00000000-0005-0000-0000-000038000000}"/>
    <cellStyle name="Vírgula 2 12 11 5" xfId="72" xr:uid="{00000000-0005-0000-0000-000039000000}"/>
    <cellStyle name="Vírgula 2 12 2" xfId="56" xr:uid="{00000000-0005-0000-0000-00003A000000}"/>
    <cellStyle name="Vírgula 2 12 3" xfId="58" xr:uid="{00000000-0005-0000-0000-00003B000000}"/>
    <cellStyle name="Vírgula 2 12 4" xfId="61" xr:uid="{00000000-0005-0000-0000-00003C000000}"/>
    <cellStyle name="Vírgula 2 12 5" xfId="64" xr:uid="{00000000-0005-0000-0000-00003D000000}"/>
    <cellStyle name="Vírgula 2 17" xfId="66" xr:uid="{00000000-0005-0000-0000-00003E000000}"/>
    <cellStyle name="Vírgula 2 23" xfId="76" xr:uid="{00000000-0005-0000-0000-00003F000000}"/>
    <cellStyle name="Vírgula 2 3" xfId="40" xr:uid="{00000000-0005-0000-0000-000040000000}"/>
    <cellStyle name="Vírgula 2 4" xfId="42" xr:uid="{00000000-0005-0000-0000-000041000000}"/>
    <cellStyle name="Vírgula 2 5" xfId="44" xr:uid="{00000000-0005-0000-0000-000042000000}"/>
    <cellStyle name="Vírgula 2 9" xfId="50" xr:uid="{00000000-0005-0000-0000-000043000000}"/>
    <cellStyle name="Vírgula 22" xfId="79" xr:uid="{00000000-0005-0000-0000-000044000000}"/>
    <cellStyle name="Vírgula 23" xfId="84" xr:uid="{A9A183AE-B59C-4A35-AE28-29F803536B96}"/>
    <cellStyle name="Vírgula 25" xfId="86" xr:uid="{D6D86D8E-BA94-4DDA-86BA-EF10AC63F5A4}"/>
    <cellStyle name="Vírgula 3" xfId="20" xr:uid="{00000000-0005-0000-0000-000045000000}"/>
    <cellStyle name="Vírgula 30" xfId="88" xr:uid="{A073FBAC-B373-4D5E-ACC7-0F2B4677B3C5}"/>
    <cellStyle name="Vírgula 31" xfId="90" xr:uid="{1700FDA5-D11B-42BF-A08D-F2DC54DFBBBF}"/>
    <cellStyle name="Vírgula 32" xfId="92" xr:uid="{AA792802-321F-43FF-8E60-28314BA33B4C}"/>
    <cellStyle name="Vírgula 34" xfId="94" xr:uid="{939DB2CF-8BB6-42A2-BAD2-14314A6F9ED7}"/>
    <cellStyle name="Vírgula 35" xfId="96" xr:uid="{0C3CAD83-9A64-44C8-B250-2215D6F6E07E}"/>
    <cellStyle name="Vírgula 36" xfId="99" xr:uid="{3E7E8A56-CEAC-4256-9658-9745B0C8F790}"/>
    <cellStyle name="Vírgula 37" xfId="67" xr:uid="{00000000-0005-0000-0000-000046000000}"/>
    <cellStyle name="Vírgula 37 3" xfId="70" xr:uid="{00000000-0005-0000-0000-000047000000}"/>
    <cellStyle name="Vírgula 37 5" xfId="73" xr:uid="{00000000-0005-0000-0000-000048000000}"/>
    <cellStyle name="Vírgula 37 7" xfId="77" xr:uid="{00000000-0005-0000-0000-000049000000}"/>
    <cellStyle name="Vírgula 37 9" xfId="80" xr:uid="{00000000-0005-0000-0000-00004A000000}"/>
    <cellStyle name="Vírgula 38" xfId="74" xr:uid="{00000000-0005-0000-0000-00004B000000}"/>
    <cellStyle name="Vírgula 4" xfId="22" xr:uid="{00000000-0005-0000-0000-00004C000000}"/>
    <cellStyle name="Vírgula 40" xfId="102" xr:uid="{B385613B-88C2-4768-93E9-4A1BFC71ECBD}"/>
    <cellStyle name="Vírgula 41" xfId="104" xr:uid="{490426FB-831C-489A-8B09-A75535BFBDA1}"/>
    <cellStyle name="Vírgula 42" xfId="81" xr:uid="{EE42A486-5B94-4AA4-B8BD-9748DA5CDC94}"/>
    <cellStyle name="Vírgula 43" xfId="82" xr:uid="{1289C543-067B-43D9-9548-7B10B66DFE10}"/>
    <cellStyle name="Vírgula 5" xfId="24" xr:uid="{00000000-0005-0000-0000-00004D000000}"/>
    <cellStyle name="Vírgula 7" xfId="26" xr:uid="{00000000-0005-0000-0000-00004E000000}"/>
    <cellStyle name="Vírgula 8" xfId="28" xr:uid="{00000000-0005-0000-0000-00004F000000}"/>
    <cellStyle name="Vírgula 9" xfId="30" xr:uid="{00000000-0005-0000-0000-000050000000}"/>
  </cellStyles>
  <dxfs count="0"/>
  <tableStyles count="0" defaultTableStyle="TableStyleMedium9" defaultPivotStyle="PivotStyleLight16"/>
  <colors>
    <mruColors>
      <color rgb="FF00FF00"/>
      <color rgb="FFFF00FF"/>
      <color rgb="FF0000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320C1-A250-4A63-85DD-39D2275E4558}">
  <sheetPr>
    <pageSetUpPr fitToPage="1"/>
  </sheetPr>
  <dimension ref="A1:N103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8" sqref="L8"/>
    </sheetView>
  </sheetViews>
  <sheetFormatPr defaultColWidth="9.140625" defaultRowHeight="12.75" x14ac:dyDescent="0.25"/>
  <cols>
    <col min="1" max="1" width="45.5703125" style="19" customWidth="1"/>
    <col min="2" max="5" width="17.42578125" style="19" customWidth="1"/>
    <col min="6" max="6" width="14.85546875" style="19" customWidth="1"/>
    <col min="7" max="7" width="15.5703125" style="19" customWidth="1"/>
    <col min="8" max="8" width="15.7109375" style="19" customWidth="1"/>
    <col min="9" max="9" width="14.28515625" style="19" customWidth="1"/>
    <col min="10" max="10" width="15.140625" style="19" bestFit="1" customWidth="1"/>
    <col min="11" max="11" width="13.85546875" style="19" customWidth="1"/>
    <col min="12" max="12" width="15.7109375" style="19" bestFit="1" customWidth="1"/>
    <col min="13" max="13" width="15.5703125" style="19" customWidth="1"/>
    <col min="14" max="14" width="16.140625" style="19" customWidth="1"/>
    <col min="15" max="16384" width="9.140625" style="19"/>
  </cols>
  <sheetData>
    <row r="1" spans="1:14" ht="15" customHeight="1" x14ac:dyDescent="0.25">
      <c r="A1" s="101" t="s">
        <v>83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15" customHeight="1" x14ac:dyDescent="0.25">
      <c r="A2" s="102" t="s">
        <v>84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ht="15" customHeight="1" x14ac:dyDescent="0.25">
      <c r="A3" s="103" t="s">
        <v>85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4" ht="15" customHeight="1" thickBot="1" x14ac:dyDescent="0.3">
      <c r="A4" s="65" t="s">
        <v>86</v>
      </c>
    </row>
    <row r="5" spans="1:14" ht="15" customHeight="1" thickBot="1" x14ac:dyDescent="0.3"/>
    <row r="6" spans="1:14" s="18" customFormat="1" ht="15" customHeight="1" thickBot="1" x14ac:dyDescent="0.3">
      <c r="A6" s="66"/>
      <c r="B6" s="67" t="s">
        <v>60</v>
      </c>
      <c r="C6" s="67" t="s">
        <v>61</v>
      </c>
      <c r="D6" s="67" t="s">
        <v>62</v>
      </c>
      <c r="E6" s="67" t="s">
        <v>63</v>
      </c>
      <c r="F6" s="67" t="s">
        <v>64</v>
      </c>
      <c r="G6" s="67" t="s">
        <v>65</v>
      </c>
      <c r="H6" s="67" t="s">
        <v>66</v>
      </c>
      <c r="I6" s="67" t="s">
        <v>67</v>
      </c>
      <c r="J6" s="67" t="s">
        <v>68</v>
      </c>
      <c r="K6" s="67" t="s">
        <v>69</v>
      </c>
      <c r="L6" s="67" t="s">
        <v>70</v>
      </c>
      <c r="M6" s="67" t="s">
        <v>71</v>
      </c>
      <c r="N6" s="67" t="s">
        <v>75</v>
      </c>
    </row>
    <row r="7" spans="1:14" ht="15" customHeight="1" thickBot="1" x14ac:dyDescent="0.3">
      <c r="A7" s="68" t="s">
        <v>87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70"/>
    </row>
    <row r="8" spans="1:14" ht="42.75" customHeight="1" thickBot="1" x14ac:dyDescent="0.3">
      <c r="A8" s="71" t="s">
        <v>88</v>
      </c>
      <c r="B8" s="72">
        <v>3265843.2000000002</v>
      </c>
      <c r="C8" s="72">
        <v>3265843.2000000002</v>
      </c>
      <c r="D8" s="72">
        <v>3265843.2000000002</v>
      </c>
      <c r="E8" s="72">
        <v>3265843.2000000002</v>
      </c>
      <c r="F8" s="72">
        <v>3265843.2000000002</v>
      </c>
      <c r="G8" s="72">
        <v>3265843.2000000002</v>
      </c>
      <c r="H8" s="72">
        <v>3265769.0700000003</v>
      </c>
      <c r="I8" s="72">
        <v>3265843.2000000007</v>
      </c>
      <c r="J8" s="72">
        <v>3265843.1999999993</v>
      </c>
      <c r="K8" s="72">
        <v>3576754.33</v>
      </c>
      <c r="L8" s="72">
        <v>5809854.3300000001</v>
      </c>
      <c r="M8" s="72">
        <v>3265843.2000000002</v>
      </c>
      <c r="N8" s="73">
        <f>SUM(B8:M8)</f>
        <v>42044966.530000001</v>
      </c>
    </row>
    <row r="9" spans="1:14" ht="15" customHeight="1" thickBot="1" x14ac:dyDescent="0.3">
      <c r="A9" s="71" t="s">
        <v>89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3">
        <f>SUM(B9:M9)</f>
        <v>0</v>
      </c>
    </row>
    <row r="10" spans="1:14" ht="22.5" customHeight="1" thickBot="1" x14ac:dyDescent="0.3">
      <c r="A10" s="71" t="s">
        <v>90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3">
        <f>SUM(B10:M10)</f>
        <v>0</v>
      </c>
    </row>
    <row r="11" spans="1:14" ht="15" customHeight="1" thickBot="1" x14ac:dyDescent="0.3">
      <c r="A11" s="74" t="s">
        <v>91</v>
      </c>
      <c r="B11" s="73">
        <f t="shared" ref="B11:N11" si="0">SUM(B8:B10)</f>
        <v>3265843.2000000002</v>
      </c>
      <c r="C11" s="73">
        <f t="shared" ref="C11" si="1">SUM(C8:C10)</f>
        <v>3265843.2000000002</v>
      </c>
      <c r="D11" s="73">
        <v>3265843.2000000002</v>
      </c>
      <c r="E11" s="73">
        <v>3265843.2000000002</v>
      </c>
      <c r="F11" s="73">
        <v>3265843.2000000002</v>
      </c>
      <c r="G11" s="73">
        <v>3265843.2000000002</v>
      </c>
      <c r="H11" s="73">
        <v>3265769.0700000003</v>
      </c>
      <c r="I11" s="73">
        <v>3265843.2000000007</v>
      </c>
      <c r="J11" s="73">
        <v>3265843.1999999993</v>
      </c>
      <c r="K11" s="73">
        <v>3576754.33</v>
      </c>
      <c r="L11" s="73">
        <v>5809854.3300000001</v>
      </c>
      <c r="M11" s="73">
        <f t="shared" ref="M11" si="2">SUM(M8:M10)</f>
        <v>3265843.2000000002</v>
      </c>
      <c r="N11" s="73">
        <f t="shared" si="0"/>
        <v>42044966.530000001</v>
      </c>
    </row>
    <row r="12" spans="1:14" ht="15" customHeight="1" thickBot="1" x14ac:dyDescent="0.3">
      <c r="A12" s="71" t="s">
        <v>92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3">
        <f>SUM(B12:M12)</f>
        <v>0</v>
      </c>
    </row>
    <row r="13" spans="1:14" ht="15" customHeight="1" thickBot="1" x14ac:dyDescent="0.3">
      <c r="A13" s="71" t="s">
        <v>93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3">
        <f>SUM(B13:M13)</f>
        <v>0</v>
      </c>
    </row>
    <row r="14" spans="1:14" ht="15" customHeight="1" thickBot="1" x14ac:dyDescent="0.3">
      <c r="A14" s="74" t="s">
        <v>94</v>
      </c>
      <c r="B14" s="75">
        <f t="shared" ref="B14:N14" si="3">SUM(B12:B13)</f>
        <v>0</v>
      </c>
      <c r="C14" s="75">
        <f t="shared" ref="C14" si="4">SUM(C12:C13)</f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f t="shared" ref="M14" si="5">SUM(M12:M13)</f>
        <v>0</v>
      </c>
      <c r="N14" s="75">
        <f t="shared" si="3"/>
        <v>0</v>
      </c>
    </row>
    <row r="15" spans="1:14" ht="15" customHeight="1" thickBot="1" x14ac:dyDescent="0.3">
      <c r="A15" s="71" t="s">
        <v>22</v>
      </c>
      <c r="B15" s="72">
        <v>22458.79</v>
      </c>
      <c r="C15" s="72">
        <v>20110.54</v>
      </c>
      <c r="D15" s="72">
        <v>21368.77</v>
      </c>
      <c r="E15" s="72">
        <v>20205.79</v>
      </c>
      <c r="F15" s="72">
        <v>17933.88</v>
      </c>
      <c r="G15" s="72">
        <v>18439.55</v>
      </c>
      <c r="H15" s="72">
        <v>19380.760000000002</v>
      </c>
      <c r="I15" s="72">
        <v>19058.900000000001</v>
      </c>
      <c r="J15" s="72">
        <v>18189.57</v>
      </c>
      <c r="K15" s="72">
        <v>22447.01</v>
      </c>
      <c r="L15" s="72">
        <v>22798.219999999998</v>
      </c>
      <c r="M15" s="72">
        <v>35947.649999999994</v>
      </c>
      <c r="N15" s="76">
        <f>SUM(B15:M15)</f>
        <v>258339.43000000002</v>
      </c>
    </row>
    <row r="16" spans="1:14" s="18" customFormat="1" ht="15" customHeight="1" thickBot="1" x14ac:dyDescent="0.3">
      <c r="A16" s="74" t="s">
        <v>23</v>
      </c>
      <c r="B16" s="77">
        <f t="shared" ref="B16:N16" si="6">SUM(B17:B20)</f>
        <v>0</v>
      </c>
      <c r="C16" s="77">
        <f t="shared" ref="C16" si="7">SUM(C17:C20)</f>
        <v>461.59000000000003</v>
      </c>
      <c r="D16" s="77">
        <v>0</v>
      </c>
      <c r="E16" s="77">
        <v>231.20000000000005</v>
      </c>
      <c r="F16" s="77">
        <v>130.55000000000001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f t="shared" ref="M16" si="8">SUM(M17:M20)</f>
        <v>0</v>
      </c>
      <c r="N16" s="77">
        <f t="shared" si="6"/>
        <v>823.34000000000015</v>
      </c>
    </row>
    <row r="17" spans="1:14" ht="15" customHeight="1" thickBot="1" x14ac:dyDescent="0.3">
      <c r="A17" s="71" t="s">
        <v>95</v>
      </c>
      <c r="B17" s="72">
        <v>0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6">
        <f>SUM(B17:M17)</f>
        <v>0</v>
      </c>
    </row>
    <row r="18" spans="1:14" ht="26.25" thickBot="1" x14ac:dyDescent="0.3">
      <c r="A18" s="98" t="s">
        <v>96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/>
      <c r="L18" s="72"/>
      <c r="M18" s="72"/>
      <c r="N18" s="76">
        <f>SUM(B18:M18)</f>
        <v>0</v>
      </c>
    </row>
    <row r="19" spans="1:14" ht="15" customHeight="1" thickBot="1" x14ac:dyDescent="0.3">
      <c r="A19" s="71" t="s">
        <v>97</v>
      </c>
      <c r="B19" s="72">
        <v>0</v>
      </c>
      <c r="C19" s="72">
        <v>461.59000000000003</v>
      </c>
      <c r="D19" s="72">
        <v>0</v>
      </c>
      <c r="E19" s="72">
        <v>231.20000000000005</v>
      </c>
      <c r="F19" s="72">
        <v>130.55000000000001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/>
      <c r="M19" s="72">
        <v>0</v>
      </c>
      <c r="N19" s="76">
        <f>SUM(B19:M19)</f>
        <v>823.34000000000015</v>
      </c>
    </row>
    <row r="20" spans="1:14" ht="15" customHeight="1" thickBot="1" x14ac:dyDescent="0.3">
      <c r="A20" s="71" t="s">
        <v>24</v>
      </c>
      <c r="B20" s="72">
        <v>0</v>
      </c>
      <c r="C20" s="72"/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6">
        <f>SUM(B20:M20)</f>
        <v>0</v>
      </c>
    </row>
    <row r="21" spans="1:14" s="18" customFormat="1" ht="15" customHeight="1" thickBot="1" x14ac:dyDescent="0.3">
      <c r="A21" s="74" t="s">
        <v>25</v>
      </c>
      <c r="B21" s="77">
        <f t="shared" ref="B21" si="9">SUM(B22:B24)</f>
        <v>1818</v>
      </c>
      <c r="C21" s="77">
        <f>SUM(C22:C24)</f>
        <v>1827.13</v>
      </c>
      <c r="D21" s="77">
        <v>1782</v>
      </c>
      <c r="E21" s="77">
        <v>1774.35</v>
      </c>
      <c r="F21" s="77">
        <v>1755.0500000000002</v>
      </c>
      <c r="G21" s="77">
        <v>1800</v>
      </c>
      <c r="H21" s="77">
        <v>1782.0500000000002</v>
      </c>
      <c r="I21" s="77">
        <v>1782.0300000000002</v>
      </c>
      <c r="J21" s="77">
        <v>1791.0400000000002</v>
      </c>
      <c r="K21" s="77">
        <v>1791.0500000000002</v>
      </c>
      <c r="L21" s="77">
        <v>1755.0700000000002</v>
      </c>
      <c r="M21" s="77">
        <f t="shared" ref="M21" si="10">SUM(M22:M24)</f>
        <v>86189.38</v>
      </c>
      <c r="N21" s="77">
        <f>SUM(N22:N24)</f>
        <v>105847.15000000001</v>
      </c>
    </row>
    <row r="22" spans="1:14" ht="15" customHeight="1" thickBot="1" x14ac:dyDescent="0.3">
      <c r="A22" s="71" t="s">
        <v>98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6">
        <f>SUM(B22:M22)</f>
        <v>0</v>
      </c>
    </row>
    <row r="23" spans="1:14" ht="15" customHeight="1" thickBot="1" x14ac:dyDescent="0.3">
      <c r="A23" s="71" t="s">
        <v>99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6">
        <f>SUM(B23:M23)</f>
        <v>0</v>
      </c>
    </row>
    <row r="24" spans="1:14" ht="15" customHeight="1" thickBot="1" x14ac:dyDescent="0.3">
      <c r="A24" s="71" t="s">
        <v>100</v>
      </c>
      <c r="B24" s="72">
        <v>1818</v>
      </c>
      <c r="C24" s="72">
        <v>1827.13</v>
      </c>
      <c r="D24" s="72">
        <v>1782</v>
      </c>
      <c r="E24" s="72">
        <v>1774.35</v>
      </c>
      <c r="F24" s="72">
        <v>1755.0500000000002</v>
      </c>
      <c r="G24" s="72">
        <v>1800</v>
      </c>
      <c r="H24" s="72">
        <v>1782.0500000000002</v>
      </c>
      <c r="I24" s="72">
        <v>1782.0300000000002</v>
      </c>
      <c r="J24" s="72">
        <v>1791.0400000000002</v>
      </c>
      <c r="K24" s="72">
        <v>1791.0500000000002</v>
      </c>
      <c r="L24" s="72">
        <v>1755.0700000000002</v>
      </c>
      <c r="M24" s="72">
        <f>2713.56+83475.82</f>
        <v>86189.38</v>
      </c>
      <c r="N24" s="76">
        <f>SUM(B24:M24)</f>
        <v>105847.15000000001</v>
      </c>
    </row>
    <row r="25" spans="1:14" ht="15" customHeight="1" thickBot="1" x14ac:dyDescent="0.3">
      <c r="A25" s="74" t="s">
        <v>101</v>
      </c>
      <c r="B25" s="75">
        <f t="shared" ref="B25:N25" si="11">B16+B21+B15</f>
        <v>24276.79</v>
      </c>
      <c r="C25" s="75">
        <f>C16+C21+C15</f>
        <v>22399.260000000002</v>
      </c>
      <c r="D25" s="75">
        <v>23150.77</v>
      </c>
      <c r="E25" s="75">
        <v>22211.34</v>
      </c>
      <c r="F25" s="75">
        <v>19819.48</v>
      </c>
      <c r="G25" s="75">
        <v>20239.55</v>
      </c>
      <c r="H25" s="75">
        <v>21162.81</v>
      </c>
      <c r="I25" s="75">
        <v>20840.93</v>
      </c>
      <c r="J25" s="75">
        <v>19980.61</v>
      </c>
      <c r="K25" s="75">
        <v>24238.059999999998</v>
      </c>
      <c r="L25" s="75">
        <v>24553.289999999997</v>
      </c>
      <c r="M25" s="75">
        <f t="shared" ref="M25" si="12">M16+M21+M15</f>
        <v>122137.03</v>
      </c>
      <c r="N25" s="75">
        <f t="shared" si="11"/>
        <v>365009.92000000004</v>
      </c>
    </row>
    <row r="26" spans="1:14" ht="15" customHeight="1" thickBot="1" x14ac:dyDescent="0.3">
      <c r="A26" s="74" t="s">
        <v>102</v>
      </c>
      <c r="B26" s="73">
        <f t="shared" ref="B26:N26" si="13">SUM(B11+B14+B25)</f>
        <v>3290119.99</v>
      </c>
      <c r="C26" s="73">
        <f t="shared" si="13"/>
        <v>3288242.46</v>
      </c>
      <c r="D26" s="73">
        <v>3288993.97</v>
      </c>
      <c r="E26" s="73">
        <v>3288054.54</v>
      </c>
      <c r="F26" s="73">
        <v>3285662.68</v>
      </c>
      <c r="G26" s="73">
        <v>3286082.75</v>
      </c>
      <c r="H26" s="73">
        <v>3286931.8800000004</v>
      </c>
      <c r="I26" s="73">
        <v>3286684.1300000008</v>
      </c>
      <c r="J26" s="73">
        <v>3285823.8099999991</v>
      </c>
      <c r="K26" s="73">
        <v>3600992.39</v>
      </c>
      <c r="L26" s="73">
        <v>5834407.6200000001</v>
      </c>
      <c r="M26" s="73">
        <f t="shared" ref="M26" si="14">SUM(M11+M14+M25)</f>
        <v>3387980.23</v>
      </c>
      <c r="N26" s="73">
        <f t="shared" si="13"/>
        <v>42409976.450000003</v>
      </c>
    </row>
    <row r="27" spans="1:14" ht="15" customHeight="1" thickBot="1" x14ac:dyDescent="0.3">
      <c r="A27" s="68" t="s">
        <v>103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4" ht="15" customHeight="1" thickBot="1" x14ac:dyDescent="0.3">
      <c r="A28" s="74" t="s">
        <v>104</v>
      </c>
      <c r="B28" s="73">
        <f t="shared" ref="B28:N28" si="15">SUM(B29:B35)</f>
        <v>1983984.6700000002</v>
      </c>
      <c r="C28" s="73">
        <f t="shared" si="15"/>
        <v>2153582.0699999998</v>
      </c>
      <c r="D28" s="73">
        <v>1994606.9899999998</v>
      </c>
      <c r="E28" s="73">
        <v>2218130.2399999998</v>
      </c>
      <c r="F28" s="73">
        <v>2158119.41</v>
      </c>
      <c r="G28" s="73">
        <v>2121735.83</v>
      </c>
      <c r="H28" s="73">
        <v>2192030.7800000003</v>
      </c>
      <c r="I28" s="73">
        <v>2165464.56</v>
      </c>
      <c r="J28" s="73">
        <v>2242976.8600000003</v>
      </c>
      <c r="K28" s="73">
        <v>2177377.79</v>
      </c>
      <c r="L28" s="73">
        <v>2258258.2799999998</v>
      </c>
      <c r="M28" s="73">
        <f t="shared" ref="M28" si="16">SUM(M29:M35)</f>
        <v>2119023.5299999998</v>
      </c>
      <c r="N28" s="73">
        <f t="shared" si="15"/>
        <v>25785291.009999998</v>
      </c>
    </row>
    <row r="29" spans="1:14" ht="15" customHeight="1" thickBot="1" x14ac:dyDescent="0.3">
      <c r="A29" s="71" t="s">
        <v>29</v>
      </c>
      <c r="B29" s="72">
        <v>1322874.04</v>
      </c>
      <c r="C29" s="72">
        <v>1416297.92</v>
      </c>
      <c r="D29" s="72">
        <v>1380977.41</v>
      </c>
      <c r="E29" s="72">
        <v>1398035.18</v>
      </c>
      <c r="F29" s="72">
        <v>1415958.59</v>
      </c>
      <c r="G29" s="72">
        <v>1425059.75</v>
      </c>
      <c r="H29" s="72">
        <v>1375790.57</v>
      </c>
      <c r="I29" s="72">
        <v>1463518.03</v>
      </c>
      <c r="J29" s="72">
        <v>1492416.23</v>
      </c>
      <c r="K29" s="72">
        <v>1480774.34</v>
      </c>
      <c r="L29" s="72">
        <v>1456989.62</v>
      </c>
      <c r="M29" s="72">
        <v>1433078.72</v>
      </c>
      <c r="N29" s="73">
        <f t="shared" ref="N29:N34" si="17">SUM(B29:M29)</f>
        <v>17061770.399999999</v>
      </c>
    </row>
    <row r="30" spans="1:14" ht="15" customHeight="1" thickBot="1" x14ac:dyDescent="0.3">
      <c r="A30" s="71" t="s">
        <v>30</v>
      </c>
      <c r="B30" s="72">
        <v>212208.28</v>
      </c>
      <c r="C30" s="72">
        <v>214728.19</v>
      </c>
      <c r="D30" s="72">
        <v>208929.93</v>
      </c>
      <c r="E30" s="72">
        <v>207669.75</v>
      </c>
      <c r="F30" s="72">
        <v>215194.45</v>
      </c>
      <c r="G30" s="72">
        <v>209012.63999999998</v>
      </c>
      <c r="H30" s="72">
        <v>217243.93</v>
      </c>
      <c r="I30" s="72">
        <v>203421.2</v>
      </c>
      <c r="J30" s="72">
        <v>212349.86000000004</v>
      </c>
      <c r="K30" s="72">
        <v>196481.68</v>
      </c>
      <c r="L30" s="72">
        <v>228311.93999999997</v>
      </c>
      <c r="M30" s="72">
        <v>208742.76</v>
      </c>
      <c r="N30" s="73">
        <f t="shared" si="17"/>
        <v>2534294.6099999994</v>
      </c>
    </row>
    <row r="31" spans="1:14" ht="15" customHeight="1" thickBot="1" x14ac:dyDescent="0.3">
      <c r="A31" s="71" t="s">
        <v>31</v>
      </c>
      <c r="B31" s="72">
        <v>16404.759999999998</v>
      </c>
      <c r="C31" s="72">
        <v>21406.16</v>
      </c>
      <c r="D31" s="72">
        <v>2809.8300000000017</v>
      </c>
      <c r="E31" s="72">
        <v>14663.99</v>
      </c>
      <c r="F31" s="72">
        <v>24192.87</v>
      </c>
      <c r="G31" s="72">
        <v>17428.57</v>
      </c>
      <c r="H31" s="72">
        <v>15132.62</v>
      </c>
      <c r="I31" s="72">
        <v>19275.48</v>
      </c>
      <c r="J31" s="72">
        <v>15749.440000000002</v>
      </c>
      <c r="K31" s="72">
        <v>19444.11</v>
      </c>
      <c r="L31" s="72">
        <v>17787.28</v>
      </c>
      <c r="M31" s="72">
        <v>20935.28</v>
      </c>
      <c r="N31" s="73">
        <f t="shared" si="17"/>
        <v>205230.39</v>
      </c>
    </row>
    <row r="32" spans="1:14" ht="15" customHeight="1" thickBot="1" x14ac:dyDescent="0.3">
      <c r="A32" s="71" t="s">
        <v>32</v>
      </c>
      <c r="B32" s="72">
        <v>131851.64000000001</v>
      </c>
      <c r="C32" s="72">
        <v>127409.42</v>
      </c>
      <c r="D32" s="72">
        <v>124619.39</v>
      </c>
      <c r="E32" s="72">
        <v>124733.75</v>
      </c>
      <c r="F32" s="72">
        <v>125589.83</v>
      </c>
      <c r="G32" s="72">
        <v>128221.97</v>
      </c>
      <c r="H32" s="72">
        <v>134317.94999999998</v>
      </c>
      <c r="I32" s="72">
        <v>131538.34</v>
      </c>
      <c r="J32" s="72">
        <v>131900.25999999998</v>
      </c>
      <c r="K32" s="72">
        <v>129025.23000000001</v>
      </c>
      <c r="L32" s="72">
        <v>179666.87</v>
      </c>
      <c r="M32" s="72">
        <v>191761.67</v>
      </c>
      <c r="N32" s="73">
        <f t="shared" si="17"/>
        <v>1660636.3199999998</v>
      </c>
    </row>
    <row r="33" spans="1:14" ht="15" customHeight="1" thickBot="1" x14ac:dyDescent="0.3">
      <c r="A33" s="71" t="s">
        <v>33</v>
      </c>
      <c r="B33" s="72"/>
      <c r="C33" s="72">
        <v>12649.21</v>
      </c>
      <c r="D33" s="72">
        <v>13853.689999999999</v>
      </c>
      <c r="E33" s="72">
        <v>124197.19</v>
      </c>
      <c r="F33" s="72">
        <v>50775.59</v>
      </c>
      <c r="G33" s="72">
        <v>210.82</v>
      </c>
      <c r="H33" s="72">
        <v>8228.51</v>
      </c>
      <c r="I33" s="72">
        <v>921.56999999999971</v>
      </c>
      <c r="J33" s="72">
        <v>31311.370000000003</v>
      </c>
      <c r="K33" s="72">
        <v>40647.659999999996</v>
      </c>
      <c r="L33" s="72">
        <v>47820.14</v>
      </c>
      <c r="M33" s="72">
        <v>95450.66</v>
      </c>
      <c r="N33" s="73">
        <f t="shared" si="17"/>
        <v>426066.41000000003</v>
      </c>
    </row>
    <row r="34" spans="1:14" ht="15" customHeight="1" thickBot="1" x14ac:dyDescent="0.3">
      <c r="A34" s="71" t="s">
        <v>36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  <c r="N34" s="73">
        <f t="shared" si="17"/>
        <v>0</v>
      </c>
    </row>
    <row r="35" spans="1:14" ht="15" customHeight="1" thickBot="1" x14ac:dyDescent="0.3">
      <c r="A35" s="74" t="s">
        <v>105</v>
      </c>
      <c r="B35" s="77">
        <f t="shared" ref="B35:N35" si="18">SUM(B36:B37)</f>
        <v>300645.95</v>
      </c>
      <c r="C35" s="77">
        <f t="shared" si="18"/>
        <v>361091.17000000004</v>
      </c>
      <c r="D35" s="77">
        <v>263416.74</v>
      </c>
      <c r="E35" s="77">
        <v>348830.38</v>
      </c>
      <c r="F35" s="77">
        <v>326408.08</v>
      </c>
      <c r="G35" s="77">
        <v>341802.07999999996</v>
      </c>
      <c r="H35" s="77">
        <v>441317.19999999995</v>
      </c>
      <c r="I35" s="77">
        <v>346789.94</v>
      </c>
      <c r="J35" s="77">
        <v>359249.7</v>
      </c>
      <c r="K35" s="77">
        <v>311004.77</v>
      </c>
      <c r="L35" s="77">
        <v>327682.43000000005</v>
      </c>
      <c r="M35" s="77">
        <f t="shared" ref="M35" si="19">SUM(M36:M37)</f>
        <v>169054.44</v>
      </c>
      <c r="N35" s="77">
        <f t="shared" si="18"/>
        <v>3897292.88</v>
      </c>
    </row>
    <row r="36" spans="1:14" ht="15" customHeight="1" thickBot="1" x14ac:dyDescent="0.3">
      <c r="A36" s="78" t="s">
        <v>106</v>
      </c>
      <c r="B36" s="72">
        <v>130824.19</v>
      </c>
      <c r="C36" s="72">
        <v>146963.76</v>
      </c>
      <c r="D36" s="72">
        <v>138840.54999999999</v>
      </c>
      <c r="E36" s="72">
        <v>145385.76</v>
      </c>
      <c r="F36" s="72">
        <v>147025.78</v>
      </c>
      <c r="G36" s="72">
        <v>155947.49</v>
      </c>
      <c r="H36" s="72">
        <v>196543.96</v>
      </c>
      <c r="I36" s="72">
        <v>160836.91</v>
      </c>
      <c r="J36" s="72">
        <v>162234.78</v>
      </c>
      <c r="K36" s="72">
        <v>133896.26999999999</v>
      </c>
      <c r="L36" s="72">
        <v>142741.23000000001</v>
      </c>
      <c r="M36" s="72">
        <v>0</v>
      </c>
      <c r="N36" s="79">
        <f>SUM(B36:M36)</f>
        <v>1661240.68</v>
      </c>
    </row>
    <row r="37" spans="1:14" ht="15" customHeight="1" thickBot="1" x14ac:dyDescent="0.3">
      <c r="A37" s="78" t="s">
        <v>107</v>
      </c>
      <c r="B37" s="72">
        <v>169821.76</v>
      </c>
      <c r="C37" s="72">
        <v>214127.41</v>
      </c>
      <c r="D37" s="72">
        <v>124576.19</v>
      </c>
      <c r="E37" s="72">
        <v>203444.62</v>
      </c>
      <c r="F37" s="72">
        <v>179382.30000000002</v>
      </c>
      <c r="G37" s="72">
        <v>185854.59</v>
      </c>
      <c r="H37" s="72">
        <v>244773.24</v>
      </c>
      <c r="I37" s="72">
        <v>185953.03</v>
      </c>
      <c r="J37" s="72">
        <v>197014.92</v>
      </c>
      <c r="K37" s="72">
        <v>177108.5</v>
      </c>
      <c r="L37" s="72">
        <v>184941.2</v>
      </c>
      <c r="M37" s="72">
        <v>169054.44</v>
      </c>
      <c r="N37" s="79">
        <f>SUM(B37:M37)</f>
        <v>2236052.2000000002</v>
      </c>
    </row>
    <row r="38" spans="1:14" ht="15" customHeight="1" thickBot="1" x14ac:dyDescent="0.3">
      <c r="A38" s="74" t="s">
        <v>37</v>
      </c>
      <c r="B38" s="73">
        <f t="shared" ref="B38:N38" si="20">B39</f>
        <v>824323.70000000007</v>
      </c>
      <c r="C38" s="73">
        <f t="shared" si="20"/>
        <v>788634.02</v>
      </c>
      <c r="D38" s="73">
        <v>642995.62</v>
      </c>
      <c r="E38" s="73">
        <v>888572.05999999994</v>
      </c>
      <c r="F38" s="73">
        <v>742446.26</v>
      </c>
      <c r="G38" s="73">
        <v>795814.77</v>
      </c>
      <c r="H38" s="73">
        <v>809841.35</v>
      </c>
      <c r="I38" s="73">
        <v>755350.19000000006</v>
      </c>
      <c r="J38" s="73">
        <v>806316.99999999988</v>
      </c>
      <c r="K38" s="73">
        <v>784710.91</v>
      </c>
      <c r="L38" s="73">
        <v>667374.41</v>
      </c>
      <c r="M38" s="73">
        <f t="shared" ref="M38" si="21">M39</f>
        <v>836115.78</v>
      </c>
      <c r="N38" s="73">
        <f t="shared" si="20"/>
        <v>9342496.0700000003</v>
      </c>
    </row>
    <row r="39" spans="1:14" ht="15" customHeight="1" thickBot="1" x14ac:dyDescent="0.3">
      <c r="A39" s="74" t="s">
        <v>38</v>
      </c>
      <c r="B39" s="73">
        <f t="shared" ref="B39:N39" si="22">SUM(B40:B42)</f>
        <v>824323.70000000007</v>
      </c>
      <c r="C39" s="73">
        <f t="shared" si="22"/>
        <v>788634.02</v>
      </c>
      <c r="D39" s="73">
        <v>642995.62</v>
      </c>
      <c r="E39" s="73">
        <v>888572.05999999994</v>
      </c>
      <c r="F39" s="73">
        <v>742446.26</v>
      </c>
      <c r="G39" s="73">
        <v>795814.77</v>
      </c>
      <c r="H39" s="73">
        <v>809841.35</v>
      </c>
      <c r="I39" s="73">
        <v>755350.19000000006</v>
      </c>
      <c r="J39" s="73">
        <v>806316.99999999988</v>
      </c>
      <c r="K39" s="73">
        <v>784710.91</v>
      </c>
      <c r="L39" s="73">
        <v>667374.41</v>
      </c>
      <c r="M39" s="73">
        <f t="shared" ref="M39" si="23">SUM(M40:M42)</f>
        <v>836115.78</v>
      </c>
      <c r="N39" s="73">
        <f t="shared" si="22"/>
        <v>9342496.0700000003</v>
      </c>
    </row>
    <row r="40" spans="1:14" ht="15" customHeight="1" thickBot="1" x14ac:dyDescent="0.3">
      <c r="A40" s="80" t="s">
        <v>39</v>
      </c>
      <c r="B40" s="72">
        <v>14531.93</v>
      </c>
      <c r="C40" s="72">
        <v>19530.490000000002</v>
      </c>
      <c r="D40" s="72">
        <v>29224.51</v>
      </c>
      <c r="E40" s="72">
        <v>58018.710000000006</v>
      </c>
      <c r="F40" s="72">
        <v>14213.779999999999</v>
      </c>
      <c r="G40" s="72">
        <v>65745.02</v>
      </c>
      <c r="H40" s="72">
        <v>60729.770000000004</v>
      </c>
      <c r="I40" s="72">
        <v>27522.83</v>
      </c>
      <c r="J40" s="72">
        <v>42979.82</v>
      </c>
      <c r="K40" s="72">
        <v>37465.880000000005</v>
      </c>
      <c r="L40" s="72">
        <v>29480.01</v>
      </c>
      <c r="M40" s="72">
        <v>19934</v>
      </c>
      <c r="N40" s="81">
        <f>SUM(B40:M40)</f>
        <v>419376.75000000006</v>
      </c>
    </row>
    <row r="41" spans="1:14" ht="15" customHeight="1" thickBot="1" x14ac:dyDescent="0.3">
      <c r="A41" s="80" t="s">
        <v>40</v>
      </c>
      <c r="B41" s="72"/>
      <c r="C41" s="72">
        <v>0</v>
      </c>
      <c r="D41" s="72"/>
      <c r="E41" s="72"/>
      <c r="F41" s="72"/>
      <c r="G41" s="72"/>
      <c r="H41" s="72"/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3">
        <f>SUM(B41:M41)</f>
        <v>0</v>
      </c>
    </row>
    <row r="42" spans="1:14" ht="15" customHeight="1" thickBot="1" x14ac:dyDescent="0.3">
      <c r="A42" s="80" t="s">
        <v>41</v>
      </c>
      <c r="B42" s="72">
        <v>809791.77</v>
      </c>
      <c r="C42" s="72">
        <v>769103.53</v>
      </c>
      <c r="D42" s="72">
        <v>613771.11</v>
      </c>
      <c r="E42" s="72">
        <v>830553.35</v>
      </c>
      <c r="F42" s="72">
        <v>728232.48</v>
      </c>
      <c r="G42" s="72">
        <v>730069.75</v>
      </c>
      <c r="H42" s="72">
        <v>749111.58</v>
      </c>
      <c r="I42" s="72">
        <v>727827.3600000001</v>
      </c>
      <c r="J42" s="72">
        <v>763337.17999999993</v>
      </c>
      <c r="K42" s="72">
        <v>747245.03</v>
      </c>
      <c r="L42" s="72">
        <v>637894.40000000002</v>
      </c>
      <c r="M42" s="72">
        <v>816181.78</v>
      </c>
      <c r="N42" s="81">
        <f>SUM(B42:M42)</f>
        <v>8923119.3200000003</v>
      </c>
    </row>
    <row r="43" spans="1:14" ht="15" customHeight="1" thickBot="1" x14ac:dyDescent="0.3">
      <c r="A43" s="82" t="s">
        <v>108</v>
      </c>
      <c r="B43" s="77">
        <f t="shared" ref="B43:N43" si="24">SUM(B44:B46)</f>
        <v>286666.05</v>
      </c>
      <c r="C43" s="77">
        <f t="shared" si="24"/>
        <v>404794.77</v>
      </c>
      <c r="D43" s="77">
        <v>210597.44000000003</v>
      </c>
      <c r="E43" s="77">
        <v>539837.51</v>
      </c>
      <c r="F43" s="77">
        <v>287555.76000000007</v>
      </c>
      <c r="G43" s="77">
        <v>341697.16000000009</v>
      </c>
      <c r="H43" s="77">
        <v>338437.97</v>
      </c>
      <c r="I43" s="77">
        <v>382477.26</v>
      </c>
      <c r="J43" s="77">
        <v>339521.09</v>
      </c>
      <c r="K43" s="77">
        <v>255116.33</v>
      </c>
      <c r="L43" s="77">
        <v>184993.28</v>
      </c>
      <c r="M43" s="77">
        <f t="shared" ref="M43" si="25">SUM(M44:M46)</f>
        <v>492524.98</v>
      </c>
      <c r="N43" s="77">
        <f t="shared" si="24"/>
        <v>4064219.6</v>
      </c>
    </row>
    <row r="44" spans="1:14" ht="14.25" customHeight="1" thickBot="1" x14ac:dyDescent="0.3">
      <c r="A44" s="80" t="s">
        <v>109</v>
      </c>
      <c r="B44" s="72">
        <v>140663.82</v>
      </c>
      <c r="C44" s="72">
        <v>190340.97</v>
      </c>
      <c r="D44" s="72">
        <v>-9224.9899999999907</v>
      </c>
      <c r="E44" s="72">
        <v>300984.12</v>
      </c>
      <c r="F44" s="72">
        <v>120113.17000000004</v>
      </c>
      <c r="G44" s="72">
        <v>133393.05000000005</v>
      </c>
      <c r="H44" s="72">
        <v>139860.66000000003</v>
      </c>
      <c r="I44" s="72">
        <v>157268.87</v>
      </c>
      <c r="J44" s="72">
        <v>135883.57</v>
      </c>
      <c r="K44" s="72">
        <v>7118.9000000000233</v>
      </c>
      <c r="L44" s="72">
        <v>37480.47</v>
      </c>
      <c r="M44" s="72">
        <v>337780.79</v>
      </c>
      <c r="N44" s="83">
        <f t="shared" ref="N44:N55" si="26">SUM(B44:M44)</f>
        <v>1691663.4000000001</v>
      </c>
    </row>
    <row r="45" spans="1:14" ht="14.25" customHeight="1" thickBot="1" x14ac:dyDescent="0.3">
      <c r="A45" s="80" t="s">
        <v>110</v>
      </c>
      <c r="B45" s="72">
        <v>109528.24</v>
      </c>
      <c r="C45" s="72">
        <v>164795.14000000001</v>
      </c>
      <c r="D45" s="72">
        <v>187654.06000000003</v>
      </c>
      <c r="E45" s="72">
        <v>199290.03999999998</v>
      </c>
      <c r="F45" s="72">
        <v>124127.06000000001</v>
      </c>
      <c r="G45" s="72">
        <v>172192.16</v>
      </c>
      <c r="H45" s="72">
        <v>126200.35</v>
      </c>
      <c r="I45" s="72">
        <v>180087.47000000003</v>
      </c>
      <c r="J45" s="72">
        <v>188393.94000000003</v>
      </c>
      <c r="K45" s="72">
        <v>209342.99999999997</v>
      </c>
      <c r="L45" s="72">
        <v>101477.47</v>
      </c>
      <c r="M45" s="72">
        <v>120796.54</v>
      </c>
      <c r="N45" s="83">
        <f t="shared" si="26"/>
        <v>1883885.47</v>
      </c>
    </row>
    <row r="46" spans="1:14" ht="15" customHeight="1" thickBot="1" x14ac:dyDescent="0.3">
      <c r="A46" s="80" t="s">
        <v>111</v>
      </c>
      <c r="B46" s="72">
        <v>36473.99</v>
      </c>
      <c r="C46" s="72">
        <v>49658.66</v>
      </c>
      <c r="D46" s="72">
        <v>32168.370000000003</v>
      </c>
      <c r="E46" s="72">
        <v>39563.350000000006</v>
      </c>
      <c r="F46" s="72">
        <v>43315.530000000006</v>
      </c>
      <c r="G46" s="72">
        <v>36111.950000000004</v>
      </c>
      <c r="H46" s="72">
        <v>72376.959999999992</v>
      </c>
      <c r="I46" s="72">
        <v>45120.920000000013</v>
      </c>
      <c r="J46" s="72">
        <v>15243.579999999994</v>
      </c>
      <c r="K46" s="72">
        <v>38654.429999999993</v>
      </c>
      <c r="L46" s="72">
        <v>46035.34</v>
      </c>
      <c r="M46" s="72">
        <v>33947.65</v>
      </c>
      <c r="N46" s="83">
        <f t="shared" si="26"/>
        <v>488670.73</v>
      </c>
    </row>
    <row r="47" spans="1:14" ht="15.75" customHeight="1" thickBot="1" x14ac:dyDescent="0.3">
      <c r="A47" s="71" t="s">
        <v>47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83">
        <f t="shared" si="26"/>
        <v>0</v>
      </c>
    </row>
    <row r="48" spans="1:14" ht="15" customHeight="1" thickBot="1" x14ac:dyDescent="0.3">
      <c r="A48" s="71" t="s">
        <v>48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83">
        <f t="shared" si="26"/>
        <v>0</v>
      </c>
    </row>
    <row r="49" spans="1:14" ht="15" customHeight="1" thickBot="1" x14ac:dyDescent="0.3">
      <c r="A49" s="71" t="s">
        <v>49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83">
        <f t="shared" si="26"/>
        <v>0</v>
      </c>
    </row>
    <row r="50" spans="1:14" ht="15" customHeight="1" thickBot="1" x14ac:dyDescent="0.3">
      <c r="A50" s="71" t="s">
        <v>112</v>
      </c>
      <c r="B50" s="72">
        <v>227760.21</v>
      </c>
      <c r="C50" s="72">
        <v>210303.49</v>
      </c>
      <c r="D50" s="72">
        <v>163159.51</v>
      </c>
      <c r="E50" s="72">
        <v>187281.39</v>
      </c>
      <c r="F50" s="72">
        <v>296703.69</v>
      </c>
      <c r="G50" s="72">
        <v>212056.37</v>
      </c>
      <c r="H50" s="72">
        <v>204037.27000000002</v>
      </c>
      <c r="I50" s="72">
        <v>229217.78999999998</v>
      </c>
      <c r="J50" s="72">
        <v>178122.93999999997</v>
      </c>
      <c r="K50" s="72">
        <v>193373.55000000002</v>
      </c>
      <c r="L50" s="72">
        <v>208741.18</v>
      </c>
      <c r="M50" s="72">
        <v>183593.75</v>
      </c>
      <c r="N50" s="83">
        <f t="shared" si="26"/>
        <v>2494351.14</v>
      </c>
    </row>
    <row r="51" spans="1:14" ht="15" customHeight="1" thickBot="1" x14ac:dyDescent="0.3">
      <c r="A51" s="71" t="s">
        <v>51</v>
      </c>
      <c r="B51" s="72">
        <v>42765.87</v>
      </c>
      <c r="C51" s="72">
        <v>28173.53</v>
      </c>
      <c r="D51" s="72">
        <v>12118.990000000002</v>
      </c>
      <c r="E51" s="72">
        <v>0</v>
      </c>
      <c r="F51" s="72">
        <v>0</v>
      </c>
      <c r="G51" s="72">
        <v>1513.6099999999997</v>
      </c>
      <c r="H51" s="72">
        <v>17680.29</v>
      </c>
      <c r="I51" s="72"/>
      <c r="J51" s="72">
        <v>13838.34</v>
      </c>
      <c r="K51" s="72">
        <v>2850.9700000000003</v>
      </c>
      <c r="L51" s="72">
        <v>0</v>
      </c>
      <c r="M51" s="72">
        <v>13838.31</v>
      </c>
      <c r="N51" s="83">
        <f t="shared" si="26"/>
        <v>132779.91</v>
      </c>
    </row>
    <row r="52" spans="1:14" ht="15" customHeight="1" thickBot="1" x14ac:dyDescent="0.3">
      <c r="A52" s="71" t="s">
        <v>52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83">
        <f t="shared" si="26"/>
        <v>0</v>
      </c>
    </row>
    <row r="53" spans="1:14" ht="15" customHeight="1" thickBot="1" x14ac:dyDescent="0.3">
      <c r="A53" s="71" t="s">
        <v>53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83">
        <f t="shared" si="26"/>
        <v>0</v>
      </c>
    </row>
    <row r="54" spans="1:14" ht="15" customHeight="1" thickBot="1" x14ac:dyDescent="0.3">
      <c r="A54" s="71" t="s">
        <v>113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83">
        <f t="shared" si="26"/>
        <v>0</v>
      </c>
    </row>
    <row r="55" spans="1:14" ht="15" customHeight="1" thickBot="1" x14ac:dyDescent="0.3">
      <c r="A55" s="71" t="s">
        <v>56</v>
      </c>
      <c r="B55" s="72">
        <v>41837.449999999997</v>
      </c>
      <c r="C55" s="72">
        <v>41759.019999999997</v>
      </c>
      <c r="D55" s="72">
        <v>41438.770000000004</v>
      </c>
      <c r="E55" s="72">
        <v>41559.93</v>
      </c>
      <c r="F55" s="72">
        <v>41500.04</v>
      </c>
      <c r="G55" s="72">
        <v>41544.44</v>
      </c>
      <c r="H55" s="72">
        <v>43471.47</v>
      </c>
      <c r="I55" s="72">
        <v>43435.450000000004</v>
      </c>
      <c r="J55" s="72">
        <v>43359.06</v>
      </c>
      <c r="K55" s="72">
        <v>43312.29</v>
      </c>
      <c r="L55" s="72">
        <v>43280.01</v>
      </c>
      <c r="M55" s="72">
        <v>43211.51</v>
      </c>
      <c r="N55" s="83">
        <f t="shared" si="26"/>
        <v>509709.44</v>
      </c>
    </row>
    <row r="56" spans="1:14" ht="15" customHeight="1" thickBot="1" x14ac:dyDescent="0.3">
      <c r="A56" s="74" t="s">
        <v>114</v>
      </c>
      <c r="B56" s="73">
        <f t="shared" ref="B56:N56" si="27">B28+B38+B43+B50+B51+B52+B53+B54+B55+B47+B48+B49</f>
        <v>3407337.95</v>
      </c>
      <c r="C56" s="73">
        <f t="shared" si="27"/>
        <v>3627246.8999999994</v>
      </c>
      <c r="D56" s="73">
        <v>3064917.32</v>
      </c>
      <c r="E56" s="73">
        <v>3875381.13</v>
      </c>
      <c r="F56" s="73">
        <v>3526325.16</v>
      </c>
      <c r="G56" s="73">
        <v>3514362.18</v>
      </c>
      <c r="H56" s="73">
        <v>3605499.1300000008</v>
      </c>
      <c r="I56" s="73">
        <v>3575945.25</v>
      </c>
      <c r="J56" s="73">
        <v>3624135.29</v>
      </c>
      <c r="K56" s="73">
        <v>3456741.8400000003</v>
      </c>
      <c r="L56" s="73">
        <v>3362647.1599999997</v>
      </c>
      <c r="M56" s="73">
        <f t="shared" ref="M56" si="28">M28+M38+M43+M50+M51+M52+M53+M54+M55+M47+M48+M49</f>
        <v>3688307.8599999994</v>
      </c>
      <c r="N56" s="73">
        <f t="shared" si="27"/>
        <v>42328847.169999994</v>
      </c>
    </row>
    <row r="57" spans="1:14" ht="15" customHeight="1" thickBot="1" x14ac:dyDescent="0.3">
      <c r="A57" s="68" t="s">
        <v>54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</row>
    <row r="58" spans="1:14" ht="15" customHeight="1" thickBot="1" x14ac:dyDescent="0.3">
      <c r="A58" s="71" t="s">
        <v>115</v>
      </c>
      <c r="B58" s="72"/>
      <c r="C58" s="72">
        <v>7938</v>
      </c>
      <c r="D58" s="72">
        <v>1157</v>
      </c>
      <c r="E58" s="72"/>
      <c r="F58" s="72"/>
      <c r="G58" s="72">
        <v>17850</v>
      </c>
      <c r="H58" s="72">
        <v>146545.74</v>
      </c>
      <c r="I58" s="72"/>
      <c r="J58" s="72">
        <v>3016.2000000000003</v>
      </c>
      <c r="K58" s="72">
        <v>5920</v>
      </c>
      <c r="L58" s="72">
        <v>6750</v>
      </c>
      <c r="M58" s="72">
        <v>1935.54</v>
      </c>
      <c r="N58" s="84">
        <f>SUM(B58:M58)</f>
        <v>191112.48</v>
      </c>
    </row>
    <row r="59" spans="1:14" ht="15" customHeight="1" thickBot="1" x14ac:dyDescent="0.3">
      <c r="A59" s="71" t="s">
        <v>116</v>
      </c>
      <c r="B59" s="72"/>
      <c r="C59" s="72"/>
      <c r="D59" s="72"/>
      <c r="E59" s="72">
        <v>15848.880000000001</v>
      </c>
      <c r="F59" s="72"/>
      <c r="G59" s="72"/>
      <c r="H59" s="72"/>
      <c r="I59" s="72">
        <v>9850</v>
      </c>
      <c r="J59" s="72"/>
      <c r="K59" s="72"/>
      <c r="L59" s="72">
        <v>2552</v>
      </c>
      <c r="M59" s="72">
        <v>4579.9000000000005</v>
      </c>
      <c r="N59" s="84">
        <f>SUM(B59:M59)</f>
        <v>32830.78</v>
      </c>
    </row>
    <row r="60" spans="1:14" ht="15" customHeight="1" thickBot="1" x14ac:dyDescent="0.3">
      <c r="A60" s="71" t="s">
        <v>117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84">
        <f>SUM(B60:M60)</f>
        <v>0</v>
      </c>
    </row>
    <row r="61" spans="1:14" ht="15" customHeight="1" thickBot="1" x14ac:dyDescent="0.3">
      <c r="A61" s="71" t="s">
        <v>118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84">
        <f>SUM(B61:M61)</f>
        <v>0</v>
      </c>
    </row>
    <row r="62" spans="1:14" ht="15" customHeight="1" thickBot="1" x14ac:dyDescent="0.3">
      <c r="A62" s="74" t="s">
        <v>119</v>
      </c>
      <c r="B62" s="77">
        <f t="shared" ref="B62:N62" si="29">SUM(B58:B61)</f>
        <v>0</v>
      </c>
      <c r="C62" s="77">
        <f t="shared" si="29"/>
        <v>7938</v>
      </c>
      <c r="D62" s="77">
        <v>1157</v>
      </c>
      <c r="E62" s="77">
        <v>15848.880000000001</v>
      </c>
      <c r="F62" s="77">
        <v>0</v>
      </c>
      <c r="G62" s="77">
        <v>17850</v>
      </c>
      <c r="H62" s="77">
        <v>146545.74</v>
      </c>
      <c r="I62" s="77">
        <v>9850</v>
      </c>
      <c r="J62" s="77">
        <v>3016.2000000000003</v>
      </c>
      <c r="K62" s="77">
        <v>5920</v>
      </c>
      <c r="L62" s="77">
        <v>9302</v>
      </c>
      <c r="M62" s="77">
        <f t="shared" ref="M62" si="30">SUM(M58:M61)</f>
        <v>6515.4400000000005</v>
      </c>
      <c r="N62" s="84">
        <f t="shared" si="29"/>
        <v>223943.26</v>
      </c>
    </row>
    <row r="63" spans="1:14" ht="15" customHeight="1" thickBot="1" x14ac:dyDescent="0.3">
      <c r="A63" s="74" t="s">
        <v>120</v>
      </c>
      <c r="B63" s="77">
        <f t="shared" ref="B63:N63" si="31">B56+B62</f>
        <v>3407337.95</v>
      </c>
      <c r="C63" s="77">
        <f t="shared" si="31"/>
        <v>3635184.8999999994</v>
      </c>
      <c r="D63" s="77">
        <v>3066074.32</v>
      </c>
      <c r="E63" s="77">
        <v>3891230.01</v>
      </c>
      <c r="F63" s="77">
        <v>3526325.16</v>
      </c>
      <c r="G63" s="77">
        <v>3532212.18</v>
      </c>
      <c r="H63" s="77">
        <v>3752044.870000001</v>
      </c>
      <c r="I63" s="77">
        <v>3585795.25</v>
      </c>
      <c r="J63" s="77">
        <v>3627151.49</v>
      </c>
      <c r="K63" s="77">
        <v>3462661.8400000003</v>
      </c>
      <c r="L63" s="77">
        <v>3371949.1599999997</v>
      </c>
      <c r="M63" s="77">
        <f>M56+M62</f>
        <v>3694823.2999999993</v>
      </c>
      <c r="N63" s="84">
        <f t="shared" si="31"/>
        <v>42552790.429999992</v>
      </c>
    </row>
    <row r="64" spans="1:14" ht="15" customHeight="1" thickBot="1" x14ac:dyDescent="0.3">
      <c r="A64" s="74" t="s">
        <v>121</v>
      </c>
      <c r="B64" s="77">
        <f t="shared" ref="B64:N64" si="32">B26-B63</f>
        <v>-117217.95999999996</v>
      </c>
      <c r="C64" s="77">
        <f t="shared" si="32"/>
        <v>-346942.43999999948</v>
      </c>
      <c r="D64" s="77">
        <v>222919.65000000037</v>
      </c>
      <c r="E64" s="77">
        <v>-603175.46999999974</v>
      </c>
      <c r="F64" s="77">
        <v>-240662.47999999998</v>
      </c>
      <c r="G64" s="77">
        <v>-246129.43000000017</v>
      </c>
      <c r="H64" s="77">
        <v>-465112.99000000069</v>
      </c>
      <c r="I64" s="77">
        <v>-299111.11999999918</v>
      </c>
      <c r="J64" s="77">
        <v>-341327.6800000011</v>
      </c>
      <c r="K64" s="77">
        <v>138330.54999999981</v>
      </c>
      <c r="L64" s="77">
        <v>2462458.4600000004</v>
      </c>
      <c r="M64" s="77">
        <f t="shared" ref="M64" si="33">M26-M63</f>
        <v>-306843.06999999937</v>
      </c>
      <c r="N64" s="81">
        <f t="shared" si="32"/>
        <v>-142813.97999998927</v>
      </c>
    </row>
    <row r="65" spans="1:14" ht="15" customHeight="1" x14ac:dyDescent="0.25">
      <c r="A65" s="85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ht="15" customHeight="1" x14ac:dyDescent="0.25">
      <c r="A66" s="85"/>
      <c r="B66" s="20"/>
      <c r="C66" s="20"/>
      <c r="D66" s="20"/>
      <c r="E66" s="20"/>
      <c r="F66" s="20"/>
      <c r="G66" s="20"/>
      <c r="H66" s="21"/>
      <c r="I66" s="21"/>
      <c r="N66" s="20"/>
    </row>
    <row r="67" spans="1:14" ht="15" customHeight="1" thickBot="1" x14ac:dyDescent="0.3">
      <c r="A67" s="87" t="s">
        <v>122</v>
      </c>
      <c r="B67" s="20"/>
      <c r="C67" s="20"/>
      <c r="D67" s="20"/>
      <c r="E67" s="20"/>
      <c r="F67" s="20"/>
      <c r="G67" s="20"/>
      <c r="H67" s="21"/>
      <c r="I67" s="21"/>
      <c r="N67" s="20"/>
    </row>
    <row r="68" spans="1:14" ht="15" customHeight="1" thickBot="1" x14ac:dyDescent="0.3">
      <c r="A68" s="71" t="s">
        <v>123</v>
      </c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9"/>
    </row>
    <row r="69" spans="1:14" ht="15" customHeight="1" x14ac:dyDescent="0.25">
      <c r="A69" s="85"/>
      <c r="B69" s="20"/>
      <c r="C69" s="20"/>
      <c r="D69" s="20"/>
      <c r="E69" s="20"/>
      <c r="F69" s="20"/>
      <c r="G69" s="20"/>
      <c r="H69" s="21"/>
      <c r="I69" s="21"/>
      <c r="N69" s="20"/>
    </row>
    <row r="70" spans="1:14" ht="15" customHeight="1" thickBot="1" x14ac:dyDescent="0.3">
      <c r="A70" s="65" t="s">
        <v>124</v>
      </c>
      <c r="B70" s="20"/>
      <c r="C70" s="20"/>
      <c r="D70" s="20"/>
      <c r="E70" s="20"/>
      <c r="F70" s="20"/>
      <c r="G70" s="20"/>
      <c r="H70" s="21"/>
      <c r="I70" s="21"/>
      <c r="N70" s="20"/>
    </row>
    <row r="71" spans="1:14" ht="15" customHeight="1" thickBot="1" x14ac:dyDescent="0.3">
      <c r="A71" s="71" t="s">
        <v>125</v>
      </c>
      <c r="B71" s="72">
        <v>0</v>
      </c>
      <c r="C71" s="72">
        <v>0</v>
      </c>
      <c r="D71" s="72">
        <v>0</v>
      </c>
      <c r="E71" s="72">
        <v>0</v>
      </c>
      <c r="F71" s="72">
        <v>0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84">
        <f>D71</f>
        <v>0</v>
      </c>
    </row>
    <row r="72" spans="1:14" ht="15" customHeight="1" thickBot="1" x14ac:dyDescent="0.3">
      <c r="A72" s="71" t="s">
        <v>48</v>
      </c>
      <c r="B72" s="72">
        <v>0</v>
      </c>
      <c r="C72" s="72">
        <v>0</v>
      </c>
      <c r="D72" s="72">
        <v>0</v>
      </c>
      <c r="E72" s="72">
        <v>0</v>
      </c>
      <c r="F72" s="72">
        <v>0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84">
        <f>D72</f>
        <v>0</v>
      </c>
    </row>
    <row r="73" spans="1:14" ht="15" customHeight="1" thickBot="1" x14ac:dyDescent="0.3">
      <c r="A73" s="71" t="s">
        <v>49</v>
      </c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84">
        <f>D73</f>
        <v>0</v>
      </c>
    </row>
    <row r="74" spans="1:14" ht="15" customHeight="1" x14ac:dyDescent="0.25">
      <c r="A74" s="85"/>
      <c r="B74" s="20"/>
      <c r="C74" s="20"/>
      <c r="D74" s="20"/>
      <c r="E74" s="20"/>
      <c r="F74" s="20"/>
      <c r="G74" s="20"/>
      <c r="H74" s="21"/>
      <c r="I74" s="21"/>
      <c r="N74" s="20"/>
    </row>
    <row r="75" spans="1:14" ht="15" customHeight="1" thickBot="1" x14ac:dyDescent="0.3">
      <c r="A75" s="65" t="s">
        <v>126</v>
      </c>
      <c r="B75" s="20"/>
      <c r="C75" s="20"/>
      <c r="D75" s="20"/>
      <c r="E75" s="20"/>
      <c r="F75" s="20"/>
      <c r="G75" s="20"/>
      <c r="H75" s="21"/>
      <c r="I75" s="21"/>
      <c r="N75" s="20"/>
    </row>
    <row r="76" spans="1:14" ht="15" customHeight="1" thickBot="1" x14ac:dyDescent="0.3">
      <c r="A76" s="71" t="s">
        <v>127</v>
      </c>
      <c r="B76" s="72">
        <v>3120</v>
      </c>
      <c r="C76" s="72">
        <v>4</v>
      </c>
      <c r="D76" s="72">
        <v>0</v>
      </c>
      <c r="E76" s="72">
        <v>634.78</v>
      </c>
      <c r="F76" s="72">
        <v>276.54000000000002</v>
      </c>
      <c r="G76" s="72">
        <v>0</v>
      </c>
      <c r="H76" s="72">
        <v>0</v>
      </c>
      <c r="I76" s="72">
        <v>0</v>
      </c>
      <c r="J76" s="72">
        <v>2563.25</v>
      </c>
      <c r="K76" s="72">
        <v>0</v>
      </c>
      <c r="L76" s="72">
        <v>376.24</v>
      </c>
      <c r="M76" s="72">
        <v>0</v>
      </c>
      <c r="N76" s="84">
        <f>SUM(B76:M76)</f>
        <v>6974.8099999999995</v>
      </c>
    </row>
    <row r="77" spans="1:14" ht="15" customHeight="1" thickBot="1" x14ac:dyDescent="0.3">
      <c r="A77" s="71" t="s">
        <v>115</v>
      </c>
      <c r="B77" s="72">
        <v>0</v>
      </c>
      <c r="C77" s="72">
        <v>0</v>
      </c>
      <c r="D77" s="72">
        <v>0</v>
      </c>
      <c r="E77" s="72">
        <v>0</v>
      </c>
      <c r="F77" s="72">
        <v>0</v>
      </c>
      <c r="G77" s="72">
        <v>0</v>
      </c>
      <c r="H77" s="72">
        <v>0</v>
      </c>
      <c r="I77" s="72">
        <v>0</v>
      </c>
      <c r="J77" s="72">
        <v>0</v>
      </c>
      <c r="K77" s="72">
        <v>0</v>
      </c>
      <c r="L77" s="72">
        <v>0</v>
      </c>
      <c r="M77" s="72">
        <v>0</v>
      </c>
      <c r="N77" s="84">
        <f>SUM(B77:M77)</f>
        <v>0</v>
      </c>
    </row>
    <row r="78" spans="1:14" ht="15" customHeight="1" x14ac:dyDescent="0.25">
      <c r="A78" s="85"/>
      <c r="B78" s="20"/>
      <c r="C78" s="20"/>
      <c r="D78" s="20"/>
      <c r="E78" s="20"/>
      <c r="F78" s="20"/>
      <c r="G78" s="20"/>
      <c r="H78" s="21"/>
      <c r="I78" s="21"/>
      <c r="N78" s="20"/>
    </row>
    <row r="79" spans="1:14" ht="15" customHeight="1" thickBot="1" x14ac:dyDescent="0.3">
      <c r="A79" s="91" t="s">
        <v>128</v>
      </c>
      <c r="B79" s="20"/>
      <c r="C79" s="20"/>
      <c r="D79" s="20"/>
      <c r="E79" s="20"/>
      <c r="F79" s="20"/>
      <c r="G79" s="20"/>
      <c r="H79" s="21"/>
      <c r="I79" s="21"/>
      <c r="N79" s="20"/>
    </row>
    <row r="80" spans="1:14" ht="25.5" customHeight="1" thickBot="1" x14ac:dyDescent="0.3">
      <c r="A80" s="71" t="s">
        <v>129</v>
      </c>
      <c r="B80" s="72">
        <v>0</v>
      </c>
      <c r="C80" s="72">
        <v>0</v>
      </c>
      <c r="D80" s="72">
        <v>0</v>
      </c>
      <c r="E80" s="72">
        <v>0</v>
      </c>
      <c r="F80" s="72">
        <v>0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  <c r="M80" s="72">
        <v>0</v>
      </c>
      <c r="N80" s="84"/>
    </row>
    <row r="81" spans="1:14" ht="15" customHeight="1" x14ac:dyDescent="0.25">
      <c r="A81" s="85"/>
      <c r="B81" s="20"/>
      <c r="C81" s="20"/>
      <c r="D81" s="20"/>
      <c r="E81" s="20"/>
      <c r="F81" s="20"/>
      <c r="G81" s="20"/>
      <c r="H81" s="21"/>
      <c r="I81" s="21"/>
      <c r="N81" s="20"/>
    </row>
    <row r="82" spans="1:14" ht="15" customHeight="1" thickBot="1" x14ac:dyDescent="0.3">
      <c r="A82" s="91" t="s">
        <v>130</v>
      </c>
      <c r="B82" s="20"/>
      <c r="C82" s="20"/>
      <c r="D82" s="20"/>
      <c r="E82" s="20"/>
      <c r="F82" s="20"/>
      <c r="G82" s="20"/>
      <c r="H82" s="21"/>
      <c r="I82" s="21"/>
      <c r="N82" s="20"/>
    </row>
    <row r="83" spans="1:14" ht="20.25" customHeight="1" thickBot="1" x14ac:dyDescent="0.3">
      <c r="A83" s="71" t="s">
        <v>123</v>
      </c>
      <c r="B83" s="92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9"/>
    </row>
    <row r="84" spans="1:14" ht="15" customHeight="1" x14ac:dyDescent="0.25">
      <c r="A84" s="85"/>
      <c r="B84" s="20"/>
      <c r="C84" s="20"/>
      <c r="D84" s="20"/>
      <c r="E84" s="20"/>
      <c r="F84" s="20"/>
      <c r="G84" s="20"/>
      <c r="H84" s="21"/>
      <c r="I84" s="21"/>
      <c r="N84" s="20"/>
    </row>
    <row r="85" spans="1:14" ht="15" customHeight="1" thickBot="1" x14ac:dyDescent="0.3">
      <c r="A85" s="104"/>
      <c r="B85" s="105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</row>
    <row r="86" spans="1:14" ht="15" customHeight="1" thickBot="1" x14ac:dyDescent="0.3">
      <c r="A86" s="71"/>
      <c r="B86" s="93" t="s">
        <v>79</v>
      </c>
      <c r="C86" s="106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8"/>
    </row>
    <row r="87" spans="1:14" ht="15" customHeight="1" thickBot="1" x14ac:dyDescent="0.3">
      <c r="A87" s="94"/>
      <c r="B87" s="93" t="s">
        <v>60</v>
      </c>
      <c r="C87" s="109" t="s">
        <v>135</v>
      </c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1"/>
    </row>
    <row r="88" spans="1:14" ht="15" customHeight="1" thickBot="1" x14ac:dyDescent="0.3">
      <c r="A88" s="95"/>
      <c r="B88" s="93" t="s">
        <v>61</v>
      </c>
      <c r="C88" s="109" t="s">
        <v>137</v>
      </c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1"/>
    </row>
    <row r="89" spans="1:14" ht="15" customHeight="1" thickBot="1" x14ac:dyDescent="0.3">
      <c r="A89" s="95"/>
      <c r="B89" s="93" t="s">
        <v>62</v>
      </c>
      <c r="C89" s="109" t="s">
        <v>138</v>
      </c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1"/>
    </row>
    <row r="90" spans="1:14" ht="15" customHeight="1" thickBot="1" x14ac:dyDescent="0.3">
      <c r="A90" s="95"/>
      <c r="B90" s="93" t="s">
        <v>63</v>
      </c>
      <c r="C90" s="109" t="s">
        <v>139</v>
      </c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1"/>
    </row>
    <row r="91" spans="1:14" ht="15" customHeight="1" thickBot="1" x14ac:dyDescent="0.3">
      <c r="A91" s="95"/>
      <c r="B91" s="93" t="s">
        <v>64</v>
      </c>
      <c r="C91" s="109" t="s">
        <v>140</v>
      </c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1"/>
    </row>
    <row r="92" spans="1:14" ht="15" customHeight="1" thickBot="1" x14ac:dyDescent="0.3">
      <c r="A92" s="95"/>
      <c r="B92" s="93" t="s">
        <v>65</v>
      </c>
      <c r="C92" s="109" t="s">
        <v>141</v>
      </c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1"/>
    </row>
    <row r="93" spans="1:14" ht="15" customHeight="1" thickBot="1" x14ac:dyDescent="0.3">
      <c r="A93" s="95"/>
      <c r="B93" s="93" t="s">
        <v>66</v>
      </c>
      <c r="C93" s="109" t="s">
        <v>142</v>
      </c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1"/>
    </row>
    <row r="94" spans="1:14" ht="15" customHeight="1" thickBot="1" x14ac:dyDescent="0.3">
      <c r="A94" s="95"/>
      <c r="B94" s="93" t="s">
        <v>67</v>
      </c>
      <c r="C94" s="109" t="s">
        <v>143</v>
      </c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1"/>
    </row>
    <row r="95" spans="1:14" ht="15" customHeight="1" thickBot="1" x14ac:dyDescent="0.3">
      <c r="A95" s="95"/>
      <c r="B95" s="93" t="s">
        <v>68</v>
      </c>
      <c r="C95" s="109" t="s">
        <v>144</v>
      </c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1"/>
    </row>
    <row r="96" spans="1:14" ht="15" customHeight="1" thickBot="1" x14ac:dyDescent="0.3">
      <c r="A96" s="95"/>
      <c r="B96" s="93" t="s">
        <v>69</v>
      </c>
      <c r="C96" s="109" t="s">
        <v>145</v>
      </c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1"/>
    </row>
    <row r="97" spans="1:14" s="86" customFormat="1" ht="15" customHeight="1" thickBot="1" x14ac:dyDescent="0.3">
      <c r="A97" s="95"/>
      <c r="B97" s="93" t="s">
        <v>70</v>
      </c>
      <c r="C97" s="109" t="s">
        <v>147</v>
      </c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1"/>
    </row>
    <row r="98" spans="1:14" s="86" customFormat="1" ht="15" customHeight="1" thickBot="1" x14ac:dyDescent="0.3">
      <c r="A98" s="95"/>
      <c r="B98" s="93" t="s">
        <v>71</v>
      </c>
      <c r="C98" s="109" t="s">
        <v>149</v>
      </c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1"/>
    </row>
    <row r="99" spans="1:14" ht="36" customHeight="1" thickBot="1" x14ac:dyDescent="0.3">
      <c r="A99" s="96"/>
      <c r="B99" s="93" t="s">
        <v>131</v>
      </c>
      <c r="C99" s="109" t="s">
        <v>134</v>
      </c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1"/>
    </row>
    <row r="100" spans="1:14" x14ac:dyDescent="0.25">
      <c r="C100" s="21"/>
      <c r="G100" s="21"/>
      <c r="J100" s="21"/>
      <c r="L100" s="21"/>
    </row>
    <row r="102" spans="1:14" x14ac:dyDescent="0.25">
      <c r="B102" s="22"/>
      <c r="C102" s="22"/>
      <c r="M102" s="86"/>
      <c r="N102" s="86"/>
    </row>
    <row r="103" spans="1:14" x14ac:dyDescent="0.25">
      <c r="B103" s="22"/>
      <c r="C103" s="22"/>
    </row>
  </sheetData>
  <autoFilter ref="A6:N73" xr:uid="{00000000-0009-0000-0000-000001000000}"/>
  <mergeCells count="18">
    <mergeCell ref="C95:N95"/>
    <mergeCell ref="C97:N97"/>
    <mergeCell ref="C98:N98"/>
    <mergeCell ref="C99:N99"/>
    <mergeCell ref="C87:N87"/>
    <mergeCell ref="C88:N88"/>
    <mergeCell ref="C89:N89"/>
    <mergeCell ref="C90:N90"/>
    <mergeCell ref="C91:N91"/>
    <mergeCell ref="C96:N96"/>
    <mergeCell ref="C92:N92"/>
    <mergeCell ref="C93:N93"/>
    <mergeCell ref="C94:N94"/>
    <mergeCell ref="A1:N1"/>
    <mergeCell ref="A2:N2"/>
    <mergeCell ref="A3:N3"/>
    <mergeCell ref="A85:N85"/>
    <mergeCell ref="C86:N86"/>
  </mergeCells>
  <pageMargins left="0.23622047244094491" right="0.23622047244094491" top="0.19685039370078741" bottom="0.19685039370078741" header="0.31496062992125984" footer="0.31496062992125984"/>
  <pageSetup paperSize="9" scale="3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85C96-8116-4570-96E2-FCDD6C759B81}">
  <sheetPr>
    <pageSetUpPr fitToPage="1"/>
  </sheetPr>
  <dimension ref="A1:O91"/>
  <sheetViews>
    <sheetView zoomScaleNormal="100" workbookViewId="0">
      <selection sqref="A1:N1"/>
    </sheetView>
  </sheetViews>
  <sheetFormatPr defaultColWidth="7.7109375" defaultRowHeight="15" x14ac:dyDescent="0.25"/>
  <cols>
    <col min="1" max="1" width="60.42578125" style="11" customWidth="1"/>
    <col min="2" max="4" width="15.42578125" style="5" bestFit="1" customWidth="1"/>
    <col min="5" max="5" width="15.7109375" style="5" customWidth="1"/>
    <col min="6" max="7" width="15.85546875" style="5" customWidth="1"/>
    <col min="8" max="8" width="15.42578125" style="5" customWidth="1"/>
    <col min="9" max="9" width="17.28515625" style="5" customWidth="1"/>
    <col min="10" max="11" width="15.5703125" style="5" customWidth="1"/>
    <col min="12" max="12" width="15.7109375" style="5" customWidth="1"/>
    <col min="13" max="13" width="15.42578125" style="5" customWidth="1"/>
    <col min="14" max="14" width="17.28515625" style="5" customWidth="1"/>
    <col min="15" max="16384" width="7.7109375" style="5"/>
  </cols>
  <sheetData>
    <row r="1" spans="1:15" s="1" customFormat="1" x14ac:dyDescent="0.25">
      <c r="A1" s="99" t="s">
        <v>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23"/>
    </row>
    <row r="2" spans="1:15" s="1" customFormat="1" x14ac:dyDescent="0.25">
      <c r="A2" s="99" t="s">
        <v>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23"/>
    </row>
    <row r="3" spans="1:15" s="1" customFormat="1" x14ac:dyDescent="0.25">
      <c r="A3" s="99" t="s">
        <v>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23"/>
    </row>
    <row r="4" spans="1:15" s="1" customFormat="1" x14ac:dyDescent="0.2">
      <c r="A4" s="24"/>
      <c r="B4" s="25"/>
      <c r="C4" s="23"/>
      <c r="D4" s="25"/>
      <c r="E4" s="23"/>
      <c r="F4" s="25"/>
      <c r="G4" s="2"/>
      <c r="H4" s="23"/>
      <c r="I4" s="23"/>
      <c r="J4" s="23"/>
      <c r="K4" s="23"/>
      <c r="L4" s="23"/>
      <c r="M4" s="23"/>
      <c r="N4" s="23"/>
      <c r="O4" s="23"/>
    </row>
    <row r="5" spans="1:15" s="1" customFormat="1" x14ac:dyDescent="0.25">
      <c r="A5" s="3"/>
      <c r="D5" s="26" t="s">
        <v>4</v>
      </c>
      <c r="E5" s="27" t="s">
        <v>136</v>
      </c>
      <c r="F5" s="27"/>
      <c r="G5" s="27"/>
      <c r="H5" s="27"/>
      <c r="I5" s="4"/>
      <c r="J5" s="4"/>
      <c r="K5" s="4"/>
      <c r="L5" s="4"/>
      <c r="M5" s="4"/>
      <c r="N5" s="23"/>
      <c r="O5" s="23"/>
    </row>
    <row r="6" spans="1:15" s="1" customFormat="1" x14ac:dyDescent="0.25">
      <c r="A6" s="24"/>
      <c r="B6" s="25"/>
      <c r="C6" s="23"/>
      <c r="D6" s="25"/>
      <c r="E6" s="23"/>
      <c r="F6" s="25"/>
      <c r="G6" s="23"/>
      <c r="H6" s="23"/>
      <c r="I6" s="23"/>
      <c r="J6" s="23"/>
      <c r="K6" s="23"/>
      <c r="L6" s="23"/>
      <c r="M6" s="23"/>
      <c r="N6" s="23"/>
      <c r="O6" s="23"/>
    </row>
    <row r="7" spans="1:15" s="1" customFormat="1" x14ac:dyDescent="0.25">
      <c r="A7" s="24"/>
      <c r="B7" s="25"/>
      <c r="C7" s="23"/>
      <c r="D7" s="25"/>
      <c r="E7" s="23"/>
      <c r="F7" s="25"/>
      <c r="G7" s="23"/>
      <c r="H7" s="23"/>
      <c r="I7" s="23"/>
      <c r="J7" s="23"/>
      <c r="K7" s="23"/>
      <c r="L7" s="23"/>
      <c r="M7" s="23"/>
      <c r="N7" s="23"/>
      <c r="O7" s="23"/>
    </row>
    <row r="8" spans="1:15" ht="18" x14ac:dyDescent="0.25">
      <c r="A8" s="100" t="s">
        <v>133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5" ht="20.25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5" s="9" customFormat="1" ht="15.75" x14ac:dyDescent="0.25">
      <c r="A10" s="8"/>
      <c r="B10" s="28" t="s">
        <v>5</v>
      </c>
      <c r="C10" s="28" t="s">
        <v>6</v>
      </c>
      <c r="D10" s="28" t="s">
        <v>7</v>
      </c>
      <c r="E10" s="28" t="s">
        <v>8</v>
      </c>
      <c r="F10" s="28" t="s">
        <v>9</v>
      </c>
      <c r="G10" s="28" t="s">
        <v>10</v>
      </c>
      <c r="H10" s="28" t="s">
        <v>11</v>
      </c>
      <c r="I10" s="28" t="s">
        <v>12</v>
      </c>
      <c r="J10" s="28" t="s">
        <v>13</v>
      </c>
      <c r="K10" s="28" t="s">
        <v>14</v>
      </c>
      <c r="L10" s="28" t="s">
        <v>15</v>
      </c>
      <c r="M10" s="28" t="s">
        <v>16</v>
      </c>
      <c r="N10" s="29" t="s">
        <v>17</v>
      </c>
    </row>
    <row r="11" spans="1:15" s="10" customFormat="1" ht="15.75" x14ac:dyDescent="0.25">
      <c r="A11" s="30" t="s">
        <v>18</v>
      </c>
      <c r="B11" s="31">
        <v>2373085.09</v>
      </c>
      <c r="C11" s="31">
        <v>2273482.83</v>
      </c>
      <c r="D11" s="31">
        <v>2301393.5500000007</v>
      </c>
      <c r="E11" s="31">
        <v>2258653.5300000017</v>
      </c>
      <c r="F11" s="31">
        <v>1902861.310000001</v>
      </c>
      <c r="G11" s="31">
        <v>2080327.350000001</v>
      </c>
      <c r="H11" s="31">
        <v>1856403.2800000012</v>
      </c>
      <c r="I11" s="31">
        <v>1648114.6300000008</v>
      </c>
      <c r="J11" s="31">
        <v>1719387.9700000011</v>
      </c>
      <c r="K11" s="31">
        <v>1640627.6500000008</v>
      </c>
      <c r="L11" s="31">
        <v>1933886.4700000007</v>
      </c>
      <c r="M11" s="31">
        <f t="shared" ref="M11" si="0">L57</f>
        <v>3644338.1400000006</v>
      </c>
      <c r="N11" s="32">
        <f>B11</f>
        <v>2373085.09</v>
      </c>
    </row>
    <row r="12" spans="1:15" x14ac:dyDescent="0.25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5" x14ac:dyDescent="0.25">
      <c r="A13" s="35" t="s">
        <v>19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5" x14ac:dyDescent="0.2">
      <c r="A14" s="37" t="s">
        <v>20</v>
      </c>
      <c r="B14" s="38">
        <v>3265843.2000000002</v>
      </c>
      <c r="C14" s="38">
        <v>3265843.2000000002</v>
      </c>
      <c r="D14" s="38">
        <v>3265843.2000000002</v>
      </c>
      <c r="E14" s="38">
        <v>3265843.2000000002</v>
      </c>
      <c r="F14" s="38">
        <v>3265843.2000000002</v>
      </c>
      <c r="G14" s="38">
        <v>3265843.2000000002</v>
      </c>
      <c r="H14" s="38">
        <v>3265843.2000000002</v>
      </c>
      <c r="I14" s="38">
        <v>3265843.2000000002</v>
      </c>
      <c r="J14" s="39">
        <v>3265843.2000000002</v>
      </c>
      <c r="K14" s="38">
        <v>3576754.33</v>
      </c>
      <c r="L14" s="39">
        <v>5809854.3300000001</v>
      </c>
      <c r="M14" s="39">
        <v>3265843.2000000002</v>
      </c>
      <c r="N14" s="40">
        <f t="shared" ref="N14:N19" si="1">SUM(B14:M14)</f>
        <v>42045040.659999996</v>
      </c>
    </row>
    <row r="15" spans="1:15" x14ac:dyDescent="0.2">
      <c r="A15" s="37" t="s">
        <v>21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40">
        <f t="shared" si="1"/>
        <v>0</v>
      </c>
    </row>
    <row r="16" spans="1:15" x14ac:dyDescent="0.2">
      <c r="A16" s="37" t="s">
        <v>22</v>
      </c>
      <c r="B16" s="38">
        <v>22452.660000000003</v>
      </c>
      <c r="C16" s="39">
        <v>20110.41</v>
      </c>
      <c r="D16" s="38">
        <v>21368.65</v>
      </c>
      <c r="E16" s="38">
        <v>20205.53</v>
      </c>
      <c r="F16" s="39">
        <v>17933.699999999997</v>
      </c>
      <c r="G16" s="39">
        <v>18160.55</v>
      </c>
      <c r="H16" s="39">
        <v>19380.55</v>
      </c>
      <c r="I16" s="39">
        <v>19058.89</v>
      </c>
      <c r="J16" s="39">
        <v>18189.329999999998</v>
      </c>
      <c r="K16" s="39">
        <v>22446.940000000002</v>
      </c>
      <c r="L16" s="39">
        <v>22798.049999999996</v>
      </c>
      <c r="M16" s="39">
        <v>35947.5</v>
      </c>
      <c r="N16" s="40">
        <f t="shared" si="1"/>
        <v>258052.75999999998</v>
      </c>
    </row>
    <row r="17" spans="1:14" x14ac:dyDescent="0.2">
      <c r="A17" s="37" t="s">
        <v>23</v>
      </c>
      <c r="B17" s="38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40">
        <f t="shared" si="1"/>
        <v>0</v>
      </c>
    </row>
    <row r="18" spans="1:14" x14ac:dyDescent="0.2">
      <c r="A18" s="37" t="s">
        <v>24</v>
      </c>
      <c r="B18" s="38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40">
        <f t="shared" si="1"/>
        <v>0</v>
      </c>
    </row>
    <row r="19" spans="1:14" x14ac:dyDescent="0.2">
      <c r="A19" s="37" t="s">
        <v>25</v>
      </c>
      <c r="B19" s="41">
        <v>244579.09</v>
      </c>
      <c r="C19" s="39">
        <v>724.32999999999993</v>
      </c>
      <c r="D19" s="39">
        <v>525.48</v>
      </c>
      <c r="E19" s="39">
        <v>1019.4200000000001</v>
      </c>
      <c r="F19" s="39">
        <v>397918.77</v>
      </c>
      <c r="G19" s="39">
        <v>525.48</v>
      </c>
      <c r="H19" s="42">
        <v>919.59</v>
      </c>
      <c r="I19" s="39">
        <v>394.11</v>
      </c>
      <c r="J19" s="42">
        <v>14713.359999999999</v>
      </c>
      <c r="K19" s="42">
        <v>525.48</v>
      </c>
      <c r="L19" s="39">
        <v>952.05</v>
      </c>
      <c r="M19" s="41">
        <v>161406.07999999999</v>
      </c>
      <c r="N19" s="40">
        <f t="shared" si="1"/>
        <v>824203.24</v>
      </c>
    </row>
    <row r="20" spans="1:14" s="10" customFormat="1" ht="15.75" x14ac:dyDescent="0.25">
      <c r="A20" s="43" t="s">
        <v>26</v>
      </c>
      <c r="B20" s="44">
        <f t="shared" ref="B20:N20" si="2">SUM(B14:B19)</f>
        <v>3532874.95</v>
      </c>
      <c r="C20" s="44">
        <v>3286677.9400000004</v>
      </c>
      <c r="D20" s="44">
        <v>3287737.33</v>
      </c>
      <c r="E20" s="44">
        <v>3287068.15</v>
      </c>
      <c r="F20" s="44">
        <v>3681695.6700000004</v>
      </c>
      <c r="G20" s="44">
        <v>3284529.23</v>
      </c>
      <c r="H20" s="44">
        <v>3286143.34</v>
      </c>
      <c r="I20" s="44">
        <v>3285296.2</v>
      </c>
      <c r="J20" s="44">
        <v>3298745.89</v>
      </c>
      <c r="K20" s="44">
        <v>3599726.75</v>
      </c>
      <c r="L20" s="44">
        <v>5833604.4299999997</v>
      </c>
      <c r="M20" s="44">
        <f t="shared" ref="M20" si="3">SUM(M14:M19)</f>
        <v>3463196.7800000003</v>
      </c>
      <c r="N20" s="45">
        <f t="shared" si="2"/>
        <v>43127296.659999996</v>
      </c>
    </row>
    <row r="21" spans="1:14" x14ac:dyDescent="0.25">
      <c r="A21" s="33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  <row r="22" spans="1:14" x14ac:dyDescent="0.25">
      <c r="A22" s="47" t="s">
        <v>27</v>
      </c>
      <c r="B22" s="36"/>
      <c r="C22" s="36"/>
      <c r="D22" s="36"/>
      <c r="E22" s="48"/>
      <c r="F22" s="48"/>
      <c r="G22" s="36"/>
      <c r="H22" s="36"/>
      <c r="I22" s="36"/>
      <c r="J22" s="36"/>
      <c r="K22" s="36"/>
      <c r="L22" s="36"/>
      <c r="M22" s="36"/>
      <c r="N22" s="36"/>
    </row>
    <row r="23" spans="1:14" ht="15.75" x14ac:dyDescent="0.25">
      <c r="A23" s="49" t="s">
        <v>28</v>
      </c>
      <c r="B23" s="50">
        <f t="shared" ref="B23" si="4">SUM(B24:B31)</f>
        <v>2273127.35</v>
      </c>
      <c r="C23" s="50">
        <v>1900328.5999999999</v>
      </c>
      <c r="D23" s="50">
        <v>1971972.1199999996</v>
      </c>
      <c r="E23" s="50">
        <v>1994811.4200000002</v>
      </c>
      <c r="F23" s="50">
        <v>1985629.7700000003</v>
      </c>
      <c r="G23" s="50">
        <v>1912848.1099999999</v>
      </c>
      <c r="H23" s="50">
        <v>2010189.26</v>
      </c>
      <c r="I23" s="50">
        <v>1973605.5499999998</v>
      </c>
      <c r="J23" s="50">
        <v>2025117.6400000001</v>
      </c>
      <c r="K23" s="50">
        <v>1983732.89</v>
      </c>
      <c r="L23" s="50">
        <v>2770208.17</v>
      </c>
      <c r="M23" s="50">
        <f t="shared" ref="M23" si="5">SUM(M24:M31)</f>
        <v>2840138.54</v>
      </c>
      <c r="N23" s="51">
        <f t="shared" ref="N23:N31" si="6">SUM(B23:M23)</f>
        <v>25641709.420000002</v>
      </c>
    </row>
    <row r="24" spans="1:14" ht="15.75" x14ac:dyDescent="0.2">
      <c r="A24" s="37" t="s">
        <v>29</v>
      </c>
      <c r="B24" s="41">
        <v>1149068.46</v>
      </c>
      <c r="C24" s="42">
        <v>1100034.55</v>
      </c>
      <c r="D24" s="39">
        <v>1129862.3899999999</v>
      </c>
      <c r="E24" s="42">
        <v>1150310.22</v>
      </c>
      <c r="F24" s="39">
        <v>1145477.1100000001</v>
      </c>
      <c r="G24" s="39">
        <v>1148693.1399999999</v>
      </c>
      <c r="H24" s="42">
        <v>1160967.3999999999</v>
      </c>
      <c r="I24" s="39">
        <v>1128346.8899999999</v>
      </c>
      <c r="J24" s="39">
        <v>1163033.3899999999</v>
      </c>
      <c r="K24" s="39">
        <v>1202650.6100000001</v>
      </c>
      <c r="L24" s="42">
        <v>1204161.77</v>
      </c>
      <c r="M24" s="39">
        <v>1187593.3600000001</v>
      </c>
      <c r="N24" s="51">
        <f t="shared" si="6"/>
        <v>13870199.289999999</v>
      </c>
    </row>
    <row r="25" spans="1:14" ht="15.75" x14ac:dyDescent="0.2">
      <c r="A25" s="37" t="s">
        <v>30</v>
      </c>
      <c r="B25" s="41">
        <v>301067.12</v>
      </c>
      <c r="C25" s="41">
        <v>207416.92</v>
      </c>
      <c r="D25" s="42">
        <v>210859.72</v>
      </c>
      <c r="E25" s="42">
        <v>213040.42</v>
      </c>
      <c r="F25" s="39">
        <v>214392.67</v>
      </c>
      <c r="G25" s="39">
        <v>217674.12</v>
      </c>
      <c r="H25" s="42">
        <v>209850.87</v>
      </c>
      <c r="I25" s="39">
        <v>215366.32</v>
      </c>
      <c r="J25" s="39">
        <v>206458.36</v>
      </c>
      <c r="K25" s="39">
        <v>215030.22</v>
      </c>
      <c r="L25" s="42">
        <v>204366.07</v>
      </c>
      <c r="M25" s="42">
        <v>226559.77</v>
      </c>
      <c r="N25" s="51">
        <f t="shared" si="6"/>
        <v>2642082.5800000005</v>
      </c>
    </row>
    <row r="26" spans="1:14" ht="15.75" x14ac:dyDescent="0.2">
      <c r="A26" s="37" t="s">
        <v>31</v>
      </c>
      <c r="B26" s="41">
        <v>0</v>
      </c>
      <c r="C26" s="42">
        <v>0</v>
      </c>
      <c r="D26" s="42">
        <v>0</v>
      </c>
      <c r="E26" s="42">
        <v>0</v>
      </c>
      <c r="F26" s="39">
        <v>0</v>
      </c>
      <c r="G26" s="39">
        <v>0</v>
      </c>
      <c r="H26" s="42">
        <v>0</v>
      </c>
      <c r="I26" s="39">
        <v>0</v>
      </c>
      <c r="J26" s="39">
        <v>0</v>
      </c>
      <c r="K26" s="39">
        <v>0</v>
      </c>
      <c r="L26" s="42">
        <v>0</v>
      </c>
      <c r="M26" s="39">
        <v>0</v>
      </c>
      <c r="N26" s="51">
        <f t="shared" si="6"/>
        <v>0</v>
      </c>
    </row>
    <row r="27" spans="1:14" ht="15.75" x14ac:dyDescent="0.2">
      <c r="A27" s="37" t="s">
        <v>32</v>
      </c>
      <c r="B27" s="41">
        <v>671353.19</v>
      </c>
      <c r="C27" s="42">
        <v>431010.7</v>
      </c>
      <c r="D27" s="42">
        <v>400498.86</v>
      </c>
      <c r="E27" s="42">
        <v>466432.46</v>
      </c>
      <c r="F27" s="39">
        <v>427937.83</v>
      </c>
      <c r="G27" s="39">
        <v>405441.46</v>
      </c>
      <c r="H27" s="42">
        <v>412986.59</v>
      </c>
      <c r="I27" s="39">
        <v>457294.17</v>
      </c>
      <c r="J27" s="39">
        <v>451004.03</v>
      </c>
      <c r="K27" s="39">
        <v>476921.52</v>
      </c>
      <c r="L27" s="42">
        <v>476997.67</v>
      </c>
      <c r="M27" s="39">
        <v>693131.98</v>
      </c>
      <c r="N27" s="51">
        <f t="shared" si="6"/>
        <v>5771010.4600000009</v>
      </c>
    </row>
    <row r="28" spans="1:14" ht="15.75" x14ac:dyDescent="0.2">
      <c r="A28" s="37" t="s">
        <v>33</v>
      </c>
      <c r="B28" s="41">
        <v>7320</v>
      </c>
      <c r="C28" s="42">
        <v>46028.69</v>
      </c>
      <c r="D28" s="42">
        <v>85127.98</v>
      </c>
      <c r="E28" s="42">
        <v>66818.820000000007</v>
      </c>
      <c r="F28" s="39">
        <v>64343.86</v>
      </c>
      <c r="G28" s="39">
        <v>15505.51</v>
      </c>
      <c r="H28" s="42">
        <v>11629.34</v>
      </c>
      <c r="I28" s="39">
        <v>40026.129999999997</v>
      </c>
      <c r="J28" s="39">
        <v>76023.92</v>
      </c>
      <c r="K28" s="39">
        <v>34969.5</v>
      </c>
      <c r="L28" s="42">
        <v>42267.839999999997</v>
      </c>
      <c r="M28" s="39">
        <v>75706.570000000007</v>
      </c>
      <c r="N28" s="51">
        <f t="shared" si="6"/>
        <v>565768.15999999992</v>
      </c>
    </row>
    <row r="29" spans="1:14" ht="15.75" x14ac:dyDescent="0.2">
      <c r="A29" s="37" t="s">
        <v>34</v>
      </c>
      <c r="B29" s="41">
        <v>0</v>
      </c>
      <c r="C29" s="42">
        <v>9214.2099999999991</v>
      </c>
      <c r="D29" s="42">
        <v>18200.5</v>
      </c>
      <c r="E29" s="42">
        <v>8064.04</v>
      </c>
      <c r="F29" s="39">
        <v>12909.29</v>
      </c>
      <c r="G29" s="39">
        <v>16360.1</v>
      </c>
      <c r="H29" s="42">
        <v>29798.93</v>
      </c>
      <c r="I29" s="39">
        <v>6086.37</v>
      </c>
      <c r="J29" s="39">
        <v>5030.79</v>
      </c>
      <c r="K29" s="39">
        <v>1523.63</v>
      </c>
      <c r="L29" s="42">
        <v>632552.68999999994</v>
      </c>
      <c r="M29" s="39">
        <v>455757.66</v>
      </c>
      <c r="N29" s="51">
        <f t="shared" si="6"/>
        <v>1195498.21</v>
      </c>
    </row>
    <row r="30" spans="1:14" ht="15.75" x14ac:dyDescent="0.2">
      <c r="A30" s="37" t="s">
        <v>35</v>
      </c>
      <c r="B30" s="41">
        <v>142441.65</v>
      </c>
      <c r="C30" s="42">
        <v>106418.99</v>
      </c>
      <c r="D30" s="42">
        <v>125639.79</v>
      </c>
      <c r="E30" s="42">
        <v>86565.61</v>
      </c>
      <c r="F30" s="39">
        <v>117012.54</v>
      </c>
      <c r="G30" s="39">
        <v>105674.8</v>
      </c>
      <c r="H30" s="42">
        <v>181457.15</v>
      </c>
      <c r="I30" s="39">
        <v>114644.39</v>
      </c>
      <c r="J30" s="39">
        <v>117684.05</v>
      </c>
      <c r="K30" s="39">
        <v>51112.53</v>
      </c>
      <c r="L30" s="42">
        <v>208244.73</v>
      </c>
      <c r="M30" s="39">
        <v>199647.4</v>
      </c>
      <c r="N30" s="51">
        <f t="shared" si="6"/>
        <v>1556543.63</v>
      </c>
    </row>
    <row r="31" spans="1:14" ht="15.75" x14ac:dyDescent="0.2">
      <c r="A31" s="37" t="s">
        <v>36</v>
      </c>
      <c r="B31" s="42">
        <v>1876.93</v>
      </c>
      <c r="C31" s="42">
        <v>204.54</v>
      </c>
      <c r="D31" s="42">
        <v>1782.88</v>
      </c>
      <c r="E31" s="42">
        <v>3579.85</v>
      </c>
      <c r="F31" s="42">
        <v>3556.47</v>
      </c>
      <c r="G31" s="39">
        <v>3498.98</v>
      </c>
      <c r="H31" s="42">
        <v>3498.98</v>
      </c>
      <c r="I31" s="39">
        <v>11841.28</v>
      </c>
      <c r="J31" s="39">
        <v>5883.1</v>
      </c>
      <c r="K31" s="39">
        <v>1524.88</v>
      </c>
      <c r="L31" s="42">
        <v>1617.4</v>
      </c>
      <c r="M31" s="39">
        <v>1741.8</v>
      </c>
      <c r="N31" s="51">
        <f t="shared" si="6"/>
        <v>40607.090000000004</v>
      </c>
    </row>
    <row r="32" spans="1:14" ht="15.75" x14ac:dyDescent="0.2">
      <c r="A32" s="37"/>
      <c r="B32" s="41"/>
      <c r="C32" s="39"/>
      <c r="D32" s="39"/>
      <c r="E32" s="42"/>
      <c r="F32" s="39"/>
      <c r="G32" s="39"/>
      <c r="H32" s="42"/>
      <c r="I32" s="39"/>
      <c r="J32" s="39"/>
      <c r="K32" s="39"/>
      <c r="L32" s="39"/>
      <c r="M32" s="39"/>
      <c r="N32" s="51"/>
    </row>
    <row r="33" spans="1:14" ht="15.75" x14ac:dyDescent="0.25">
      <c r="A33" s="49" t="s">
        <v>37</v>
      </c>
      <c r="B33" s="50">
        <f t="shared" ref="B33" si="7">SUM(B35:B37)</f>
        <v>730809.32</v>
      </c>
      <c r="C33" s="50">
        <v>633804.01</v>
      </c>
      <c r="D33" s="50">
        <v>638242.19999999995</v>
      </c>
      <c r="E33" s="50">
        <v>694259.52999999991</v>
      </c>
      <c r="F33" s="50">
        <v>584549.53000000014</v>
      </c>
      <c r="G33" s="50">
        <v>617745.6</v>
      </c>
      <c r="H33" s="50">
        <v>687969.98</v>
      </c>
      <c r="I33" s="50">
        <v>657672.04</v>
      </c>
      <c r="J33" s="50">
        <v>656618.1</v>
      </c>
      <c r="K33" s="50">
        <v>643248.6</v>
      </c>
      <c r="L33" s="50">
        <v>711875.62</v>
      </c>
      <c r="M33" s="50">
        <f t="shared" ref="M33" si="8">SUM(M35:M37)</f>
        <v>674114.2</v>
      </c>
      <c r="N33" s="51">
        <f t="shared" ref="N33:N52" si="9">SUM(B33:M33)</f>
        <v>7930908.7299999995</v>
      </c>
    </row>
    <row r="34" spans="1:14" ht="15.75" x14ac:dyDescent="0.2">
      <c r="A34" s="49" t="s">
        <v>38</v>
      </c>
      <c r="B34" s="50"/>
      <c r="C34" s="39"/>
      <c r="D34" s="39"/>
      <c r="E34" s="42"/>
      <c r="F34" s="39"/>
      <c r="G34" s="39"/>
      <c r="H34" s="42"/>
      <c r="I34" s="39"/>
      <c r="J34" s="39"/>
      <c r="K34" s="39"/>
      <c r="L34" s="39"/>
      <c r="M34" s="39"/>
      <c r="N34" s="51">
        <f t="shared" si="9"/>
        <v>0</v>
      </c>
    </row>
    <row r="35" spans="1:14" ht="15.75" x14ac:dyDescent="0.2">
      <c r="A35" s="37" t="s">
        <v>39</v>
      </c>
      <c r="B35" s="41">
        <v>730801.32</v>
      </c>
      <c r="C35" s="39">
        <v>632804.01</v>
      </c>
      <c r="D35" s="42">
        <v>638230.19999999995</v>
      </c>
      <c r="E35" s="42">
        <v>686077.59</v>
      </c>
      <c r="F35" s="39">
        <v>581190.42000000004</v>
      </c>
      <c r="G35" s="39">
        <v>615070.93999999994</v>
      </c>
      <c r="H35" s="42">
        <v>687497.64</v>
      </c>
      <c r="I35" s="39">
        <v>657672.04</v>
      </c>
      <c r="J35" s="39">
        <v>656618.1</v>
      </c>
      <c r="K35" s="39">
        <v>640300.6</v>
      </c>
      <c r="L35" s="42">
        <v>706875.62</v>
      </c>
      <c r="M35" s="39">
        <v>674114.2</v>
      </c>
      <c r="N35" s="51">
        <f t="shared" si="9"/>
        <v>7907252.6799999997</v>
      </c>
    </row>
    <row r="36" spans="1:14" ht="15.75" x14ac:dyDescent="0.2">
      <c r="A36" s="37" t="s">
        <v>40</v>
      </c>
      <c r="B36" s="41">
        <v>0</v>
      </c>
      <c r="C36" s="39">
        <v>1000</v>
      </c>
      <c r="D36" s="42">
        <v>0</v>
      </c>
      <c r="E36" s="42">
        <v>7127.94</v>
      </c>
      <c r="F36" s="39">
        <v>3313.06</v>
      </c>
      <c r="G36" s="39">
        <v>2674.66</v>
      </c>
      <c r="H36" s="42">
        <v>472.34</v>
      </c>
      <c r="I36" s="39">
        <v>0</v>
      </c>
      <c r="J36" s="39">
        <v>0</v>
      </c>
      <c r="K36" s="39">
        <v>1000</v>
      </c>
      <c r="L36" s="42">
        <v>0</v>
      </c>
      <c r="M36" s="39">
        <v>0</v>
      </c>
      <c r="N36" s="51">
        <f t="shared" si="9"/>
        <v>15588</v>
      </c>
    </row>
    <row r="37" spans="1:14" ht="15.75" x14ac:dyDescent="0.2">
      <c r="A37" s="37" t="s">
        <v>41</v>
      </c>
      <c r="B37" s="41">
        <v>8</v>
      </c>
      <c r="C37" s="39"/>
      <c r="D37" s="42">
        <v>12</v>
      </c>
      <c r="E37" s="42">
        <v>1054</v>
      </c>
      <c r="F37" s="39">
        <v>46.05</v>
      </c>
      <c r="G37" s="39">
        <v>0</v>
      </c>
      <c r="H37" s="42">
        <v>0</v>
      </c>
      <c r="I37" s="39">
        <v>0</v>
      </c>
      <c r="J37" s="39"/>
      <c r="K37" s="39">
        <v>1948</v>
      </c>
      <c r="L37" s="42">
        <v>5000</v>
      </c>
      <c r="M37" s="39">
        <v>0</v>
      </c>
      <c r="N37" s="51">
        <f t="shared" si="9"/>
        <v>8068.05</v>
      </c>
    </row>
    <row r="38" spans="1:14" ht="15.75" x14ac:dyDescent="0.25">
      <c r="A38" s="49" t="s">
        <v>42</v>
      </c>
      <c r="B38" s="50">
        <f t="shared" ref="B38" si="10">SUM(B39:B41)</f>
        <v>441301.93</v>
      </c>
      <c r="C38" s="50">
        <v>383563.9</v>
      </c>
      <c r="D38" s="50">
        <v>620256.08000000007</v>
      </c>
      <c r="E38" s="50">
        <v>815911.24</v>
      </c>
      <c r="F38" s="50">
        <v>792796.25</v>
      </c>
      <c r="G38" s="50">
        <v>451061.69</v>
      </c>
      <c r="H38" s="50">
        <v>532797.91999999993</v>
      </c>
      <c r="I38" s="50">
        <v>492067.62</v>
      </c>
      <c r="J38" s="50">
        <v>551695.57000000007</v>
      </c>
      <c r="K38" s="50">
        <v>575285.5</v>
      </c>
      <c r="L38" s="50">
        <v>519398.27999999997</v>
      </c>
      <c r="M38" s="50">
        <f>SUM(M39:M41)</f>
        <v>498231.87</v>
      </c>
      <c r="N38" s="51">
        <f t="shared" si="9"/>
        <v>6674367.8500000006</v>
      </c>
    </row>
    <row r="39" spans="1:14" ht="15.75" x14ac:dyDescent="0.2">
      <c r="A39" s="37" t="s">
        <v>43</v>
      </c>
      <c r="B39" s="41">
        <v>88133.37</v>
      </c>
      <c r="C39" s="42">
        <v>49209.08</v>
      </c>
      <c r="D39" s="42">
        <v>161567.64000000001</v>
      </c>
      <c r="E39" s="42">
        <v>458721.32</v>
      </c>
      <c r="F39" s="42">
        <v>31454.26</v>
      </c>
      <c r="G39" s="42">
        <v>39900.47</v>
      </c>
      <c r="H39" s="42">
        <v>78033.53</v>
      </c>
      <c r="I39" s="42">
        <v>60137.94</v>
      </c>
      <c r="J39" s="42">
        <v>61384.7</v>
      </c>
      <c r="K39" s="42">
        <v>32814</v>
      </c>
      <c r="L39" s="42">
        <v>43682.94</v>
      </c>
      <c r="M39" s="42">
        <v>90277.26</v>
      </c>
      <c r="N39" s="51">
        <f t="shared" si="9"/>
        <v>1195316.51</v>
      </c>
    </row>
    <row r="40" spans="1:14" ht="15.75" x14ac:dyDescent="0.2">
      <c r="A40" s="37" t="s">
        <v>44</v>
      </c>
      <c r="B40" s="41">
        <v>142935.6</v>
      </c>
      <c r="C40" s="42">
        <v>94526.93</v>
      </c>
      <c r="D40" s="42">
        <v>190285.18</v>
      </c>
      <c r="E40" s="42">
        <v>171250.28</v>
      </c>
      <c r="F40" s="42">
        <v>220877.77</v>
      </c>
      <c r="G40" s="42">
        <v>116568.72</v>
      </c>
      <c r="H40" s="42">
        <v>173362.34</v>
      </c>
      <c r="I40" s="42">
        <v>121125.44</v>
      </c>
      <c r="J40" s="42">
        <v>186516.66</v>
      </c>
      <c r="K40" s="42">
        <v>216570.99</v>
      </c>
      <c r="L40" s="42">
        <v>182391.24</v>
      </c>
      <c r="M40" s="42">
        <v>135710.35999999999</v>
      </c>
      <c r="N40" s="51">
        <f t="shared" si="9"/>
        <v>1952121.5099999998</v>
      </c>
    </row>
    <row r="41" spans="1:14" ht="15.75" x14ac:dyDescent="0.2">
      <c r="A41" s="37" t="s">
        <v>45</v>
      </c>
      <c r="B41" s="41">
        <v>210232.95999999999</v>
      </c>
      <c r="C41" s="42">
        <v>239827.89</v>
      </c>
      <c r="D41" s="42">
        <v>268403.26</v>
      </c>
      <c r="E41" s="42">
        <v>185939.64</v>
      </c>
      <c r="F41" s="42">
        <v>540464.22</v>
      </c>
      <c r="G41" s="42">
        <v>294592.5</v>
      </c>
      <c r="H41" s="42">
        <v>281402.05</v>
      </c>
      <c r="I41" s="42">
        <v>310804.24</v>
      </c>
      <c r="J41" s="42">
        <v>303794.21000000002</v>
      </c>
      <c r="K41" s="42">
        <v>325900.51</v>
      </c>
      <c r="L41" s="42">
        <v>293324.09999999998</v>
      </c>
      <c r="M41" s="42">
        <v>272244.25</v>
      </c>
      <c r="N41" s="51">
        <f t="shared" si="9"/>
        <v>3526929.8299999996</v>
      </c>
    </row>
    <row r="42" spans="1:14" ht="15.75" x14ac:dyDescent="0.25">
      <c r="A42" s="49" t="s">
        <v>46</v>
      </c>
      <c r="B42" s="50">
        <f t="shared" ref="B42" si="11">SUM(B43:B45)</f>
        <v>0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f t="shared" ref="M42" si="12">SUM(M43:M45)</f>
        <v>0</v>
      </c>
      <c r="N42" s="51">
        <f t="shared" si="9"/>
        <v>0</v>
      </c>
    </row>
    <row r="43" spans="1:14" ht="15.75" x14ac:dyDescent="0.2">
      <c r="A43" s="37" t="s">
        <v>47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51">
        <f t="shared" si="9"/>
        <v>0</v>
      </c>
    </row>
    <row r="44" spans="1:14" ht="15.75" x14ac:dyDescent="0.2">
      <c r="A44" s="37" t="s">
        <v>48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51">
        <f t="shared" si="9"/>
        <v>0</v>
      </c>
    </row>
    <row r="45" spans="1:14" ht="15.75" x14ac:dyDescent="0.2">
      <c r="A45" s="37" t="s">
        <v>49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51">
        <f t="shared" si="9"/>
        <v>0</v>
      </c>
    </row>
    <row r="46" spans="1:14" ht="15.75" x14ac:dyDescent="0.2">
      <c r="A46" s="37" t="s">
        <v>50</v>
      </c>
      <c r="B46" s="41">
        <v>83759.210000000006</v>
      </c>
      <c r="C46" s="42">
        <v>84781.9</v>
      </c>
      <c r="D46" s="42">
        <v>95061.69</v>
      </c>
      <c r="E46" s="42">
        <v>115484.56</v>
      </c>
      <c r="F46" s="42">
        <v>131646.32999999999</v>
      </c>
      <c r="G46" s="42">
        <v>105363.19</v>
      </c>
      <c r="H46" s="42">
        <v>105976.2</v>
      </c>
      <c r="I46" s="42">
        <v>74489.75</v>
      </c>
      <c r="J46" s="42">
        <v>119714.28</v>
      </c>
      <c r="K46" s="42">
        <v>98424.73</v>
      </c>
      <c r="L46" s="42">
        <v>99590.92</v>
      </c>
      <c r="M46" s="42">
        <v>103218.07</v>
      </c>
      <c r="N46" s="51">
        <f t="shared" si="9"/>
        <v>1217510.8299999998</v>
      </c>
    </row>
    <row r="47" spans="1:14" ht="15.75" x14ac:dyDescent="0.2">
      <c r="A47" s="37" t="s">
        <v>51</v>
      </c>
      <c r="B47" s="41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51">
        <f t="shared" si="9"/>
        <v>0</v>
      </c>
    </row>
    <row r="48" spans="1:14" ht="15.75" x14ac:dyDescent="0.2">
      <c r="A48" s="37" t="s">
        <v>52</v>
      </c>
      <c r="B48" s="41">
        <v>15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51">
        <f t="shared" si="9"/>
        <v>15</v>
      </c>
    </row>
    <row r="49" spans="1:14" ht="15.75" x14ac:dyDescent="0.2">
      <c r="A49" s="37" t="s">
        <v>53</v>
      </c>
      <c r="B49" s="41">
        <v>3428.4</v>
      </c>
      <c r="C49" s="42">
        <v>4350.8100000000004</v>
      </c>
      <c r="D49" s="42">
        <v>3788.26</v>
      </c>
      <c r="E49" s="42">
        <v>6544.74</v>
      </c>
      <c r="F49" s="42">
        <v>9607.75</v>
      </c>
      <c r="G49" s="42">
        <v>6584.71</v>
      </c>
      <c r="H49" s="42">
        <v>10875.09</v>
      </c>
      <c r="I49" s="42">
        <v>6337.9</v>
      </c>
      <c r="J49" s="42">
        <v>24360.62</v>
      </c>
      <c r="K49" s="42">
        <v>2760.01</v>
      </c>
      <c r="L49" s="42">
        <v>6857.77</v>
      </c>
      <c r="M49" s="42">
        <v>14849.39</v>
      </c>
      <c r="N49" s="51">
        <f t="shared" si="9"/>
        <v>100345.45</v>
      </c>
    </row>
    <row r="50" spans="1:14" ht="15.75" x14ac:dyDescent="0.2">
      <c r="A50" s="37" t="s">
        <v>54</v>
      </c>
      <c r="B50" s="41">
        <v>100036</v>
      </c>
      <c r="C50" s="42">
        <v>7938</v>
      </c>
      <c r="D50" s="42">
        <v>1157</v>
      </c>
      <c r="E50" s="42">
        <v>15848.88</v>
      </c>
      <c r="F50" s="42">
        <v>0</v>
      </c>
      <c r="G50" s="42">
        <v>17850</v>
      </c>
      <c r="H50" s="42">
        <v>146545.74</v>
      </c>
      <c r="I50" s="42">
        <v>9850</v>
      </c>
      <c r="J50" s="42">
        <v>0</v>
      </c>
      <c r="K50" s="42">
        <v>3016.2</v>
      </c>
      <c r="L50" s="42">
        <v>15222</v>
      </c>
      <c r="M50" s="42">
        <v>6515.44</v>
      </c>
      <c r="N50" s="51">
        <f t="shared" si="9"/>
        <v>323979.26</v>
      </c>
    </row>
    <row r="51" spans="1:14" ht="15.75" x14ac:dyDescent="0.2">
      <c r="A51" s="37" t="s">
        <v>55</v>
      </c>
      <c r="B51" s="41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51">
        <f t="shared" si="9"/>
        <v>0</v>
      </c>
    </row>
    <row r="52" spans="1:14" ht="15.75" x14ac:dyDescent="0.2">
      <c r="A52" s="37" t="s">
        <v>56</v>
      </c>
      <c r="B52" s="38">
        <v>0</v>
      </c>
      <c r="C52" s="42">
        <v>244000</v>
      </c>
      <c r="D52" s="42">
        <v>0</v>
      </c>
      <c r="E52" s="42">
        <v>0</v>
      </c>
      <c r="F52" s="42">
        <v>0</v>
      </c>
      <c r="G52" s="42">
        <v>397000</v>
      </c>
      <c r="H52" s="42">
        <v>77.8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51">
        <f t="shared" si="9"/>
        <v>641077.80000000005</v>
      </c>
    </row>
    <row r="53" spans="1:14" s="10" customFormat="1" ht="15.75" x14ac:dyDescent="0.25">
      <c r="A53" s="43" t="s">
        <v>0</v>
      </c>
      <c r="B53" s="44">
        <f t="shared" ref="B53:N53" si="13">B23+B42+B33+B38+B46+B47+B48+B49+B50+B51+B52</f>
        <v>3632477.21</v>
      </c>
      <c r="C53" s="44">
        <v>3258767.2199999997</v>
      </c>
      <c r="D53" s="44">
        <v>3330477.3499999992</v>
      </c>
      <c r="E53" s="44">
        <v>3642860.3700000006</v>
      </c>
      <c r="F53" s="44">
        <v>3504229.6300000004</v>
      </c>
      <c r="G53" s="44">
        <v>3508453.3</v>
      </c>
      <c r="H53" s="44">
        <v>3494431.99</v>
      </c>
      <c r="I53" s="44">
        <v>3214022.86</v>
      </c>
      <c r="J53" s="44">
        <v>3377506.2100000004</v>
      </c>
      <c r="K53" s="44">
        <v>3306467.9299999997</v>
      </c>
      <c r="L53" s="44">
        <v>4123152.76</v>
      </c>
      <c r="M53" s="44">
        <f t="shared" ref="M53" si="14">M23+M42+M33+M38+M46+M47+M48+M49+M50+M51+M52</f>
        <v>4137067.5100000002</v>
      </c>
      <c r="N53" s="44">
        <f t="shared" si="13"/>
        <v>42529914.339999996</v>
      </c>
    </row>
    <row r="54" spans="1:14" x14ac:dyDescent="0.25">
      <c r="A54" s="33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</row>
    <row r="55" spans="1:14" s="10" customFormat="1" ht="15.75" x14ac:dyDescent="0.25">
      <c r="A55" s="43" t="s">
        <v>57</v>
      </c>
      <c r="B55" s="52">
        <f t="shared" ref="B55:N55" si="15">B20-B53</f>
        <v>-99602.259999999776</v>
      </c>
      <c r="C55" s="44">
        <v>27910.720000000671</v>
      </c>
      <c r="D55" s="44">
        <v>-42740.019999999087</v>
      </c>
      <c r="E55" s="44">
        <v>-355792.22000000067</v>
      </c>
      <c r="F55" s="44">
        <v>177466.04000000004</v>
      </c>
      <c r="G55" s="44">
        <v>-223924.06999999983</v>
      </c>
      <c r="H55" s="44">
        <v>-208288.65000000037</v>
      </c>
      <c r="I55" s="44">
        <v>71273.340000000317</v>
      </c>
      <c r="J55" s="44">
        <v>-78760.320000000298</v>
      </c>
      <c r="K55" s="44">
        <v>293258.8200000003</v>
      </c>
      <c r="L55" s="44">
        <v>1710451.67</v>
      </c>
      <c r="M55" s="44">
        <f t="shared" ref="M55" si="16">M20-M53</f>
        <v>-673870.73</v>
      </c>
      <c r="N55" s="44">
        <f t="shared" si="15"/>
        <v>597382.3200000003</v>
      </c>
    </row>
    <row r="56" spans="1:14" x14ac:dyDescent="0.25">
      <c r="A56" s="33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s="11" customFormat="1" ht="15.75" x14ac:dyDescent="0.25">
      <c r="A57" s="43" t="s">
        <v>58</v>
      </c>
      <c r="B57" s="52">
        <f t="shared" ref="B57:N57" si="17">B11+B20-B53</f>
        <v>2273482.83</v>
      </c>
      <c r="C57" s="44">
        <v>2301393.5500000007</v>
      </c>
      <c r="D57" s="44">
        <v>2258653.5300000017</v>
      </c>
      <c r="E57" s="44">
        <v>1902861.310000001</v>
      </c>
      <c r="F57" s="44">
        <v>2080327.350000001</v>
      </c>
      <c r="G57" s="44">
        <v>1856403.2800000012</v>
      </c>
      <c r="H57" s="44">
        <v>1648114.6300000008</v>
      </c>
      <c r="I57" s="44">
        <v>1719387.9700000011</v>
      </c>
      <c r="J57" s="44">
        <v>1640627.6500000008</v>
      </c>
      <c r="K57" s="44">
        <v>1933886.4700000007</v>
      </c>
      <c r="L57" s="44">
        <v>3644338.1400000006</v>
      </c>
      <c r="M57" s="44">
        <f t="shared" ref="M57" si="18">M11+M20-M53</f>
        <v>2970467.4100000006</v>
      </c>
      <c r="N57" s="44">
        <f t="shared" si="17"/>
        <v>2970467.4100000039</v>
      </c>
    </row>
    <row r="59" spans="1:14" ht="12.75" x14ac:dyDescent="0.2">
      <c r="A59" s="5"/>
      <c r="B59" s="12"/>
      <c r="C59" s="12"/>
      <c r="D59" s="12"/>
      <c r="E59" s="2"/>
      <c r="K59" s="13"/>
      <c r="M59" s="12"/>
    </row>
    <row r="60" spans="1:14" x14ac:dyDescent="0.25">
      <c r="M60" s="12"/>
    </row>
    <row r="61" spans="1:14" ht="13.5" customHeight="1" x14ac:dyDescent="0.25">
      <c r="A61" s="53" t="s">
        <v>59</v>
      </c>
      <c r="B61" s="54" t="s">
        <v>60</v>
      </c>
      <c r="C61" s="54" t="s">
        <v>61</v>
      </c>
      <c r="D61" s="54" t="s">
        <v>62</v>
      </c>
      <c r="E61" s="54" t="s">
        <v>63</v>
      </c>
      <c r="F61" s="54" t="s">
        <v>64</v>
      </c>
      <c r="G61" s="54" t="s">
        <v>65</v>
      </c>
      <c r="H61" s="54" t="s">
        <v>66</v>
      </c>
      <c r="I61" s="54" t="s">
        <v>67</v>
      </c>
      <c r="J61" s="54" t="s">
        <v>68</v>
      </c>
      <c r="K61" s="54" t="s">
        <v>69</v>
      </c>
      <c r="L61" s="54" t="s">
        <v>70</v>
      </c>
      <c r="M61" s="54" t="s">
        <v>71</v>
      </c>
    </row>
    <row r="62" spans="1:14" ht="13.5" customHeight="1" x14ac:dyDescent="0.25">
      <c r="A62" s="55" t="s">
        <v>72</v>
      </c>
      <c r="B62" s="56">
        <v>871.51</v>
      </c>
      <c r="C62" s="56">
        <v>0</v>
      </c>
      <c r="D62" s="56">
        <v>0</v>
      </c>
      <c r="E62" s="56">
        <v>0</v>
      </c>
      <c r="F62" s="56">
        <v>0</v>
      </c>
      <c r="G62" s="56">
        <v>77.8</v>
      </c>
      <c r="H62" s="56">
        <v>0</v>
      </c>
      <c r="I62" s="56">
        <v>1.5</v>
      </c>
      <c r="J62" s="56">
        <v>1.5</v>
      </c>
      <c r="K62" s="56">
        <v>1.5</v>
      </c>
      <c r="L62" s="56">
        <v>1.5</v>
      </c>
      <c r="M62" s="56">
        <v>2895</v>
      </c>
    </row>
    <row r="63" spans="1:14" ht="13.5" customHeight="1" x14ac:dyDescent="0.25">
      <c r="A63" s="55" t="s">
        <v>73</v>
      </c>
      <c r="B63" s="56">
        <v>2272611.3199999998</v>
      </c>
      <c r="C63" s="56">
        <v>2301393.5499999998</v>
      </c>
      <c r="D63" s="56">
        <v>2258653.5299999998</v>
      </c>
      <c r="E63" s="56">
        <v>1902861.31</v>
      </c>
      <c r="F63" s="56">
        <v>2080327.35</v>
      </c>
      <c r="G63" s="56">
        <v>1856325.48</v>
      </c>
      <c r="H63" s="56">
        <v>1648114.63</v>
      </c>
      <c r="I63" s="56">
        <v>1719386.4700000002</v>
      </c>
      <c r="J63" s="56">
        <v>1640626.15</v>
      </c>
      <c r="K63" s="56">
        <v>1933884.9699999997</v>
      </c>
      <c r="L63" s="56">
        <v>3644336.6399999997</v>
      </c>
      <c r="M63" s="56">
        <v>2967572.4099999997</v>
      </c>
    </row>
    <row r="64" spans="1:14" ht="13.5" customHeight="1" x14ac:dyDescent="0.25">
      <c r="A64" s="57" t="s">
        <v>74</v>
      </c>
      <c r="B64" s="56">
        <v>0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56">
        <v>0</v>
      </c>
    </row>
    <row r="65" spans="1:14" ht="13.5" customHeight="1" x14ac:dyDescent="0.25">
      <c r="A65" s="53" t="s">
        <v>75</v>
      </c>
      <c r="B65" s="58">
        <f t="shared" ref="B65:C65" si="19">SUM(B62:B64)</f>
        <v>2273482.8299999996</v>
      </c>
      <c r="C65" s="58">
        <f t="shared" si="19"/>
        <v>2301393.5499999998</v>
      </c>
      <c r="D65" s="58">
        <v>2258653.5299999998</v>
      </c>
      <c r="E65" s="58">
        <v>1902861.31</v>
      </c>
      <c r="F65" s="58">
        <v>2080327.35</v>
      </c>
      <c r="G65" s="58">
        <v>1856403.28</v>
      </c>
      <c r="H65" s="58">
        <v>1648114.63</v>
      </c>
      <c r="I65" s="58">
        <v>1719387.9700000002</v>
      </c>
      <c r="J65" s="58">
        <v>1640627.65</v>
      </c>
      <c r="K65" s="58">
        <v>1933886.4699999997</v>
      </c>
      <c r="L65" s="58">
        <v>3644338.1399999997</v>
      </c>
      <c r="M65" s="58">
        <f t="shared" ref="M65" si="20">SUM(M62:M64)</f>
        <v>2970467.4099999997</v>
      </c>
    </row>
    <row r="66" spans="1:14" ht="13.5" customHeight="1" x14ac:dyDescent="0.25">
      <c r="N66" s="12"/>
    </row>
    <row r="67" spans="1:14" ht="13.5" customHeight="1" x14ac:dyDescent="0.25">
      <c r="A67" s="53" t="s">
        <v>76</v>
      </c>
    </row>
    <row r="68" spans="1:14" ht="13.5" customHeight="1" x14ac:dyDescent="0.25">
      <c r="A68" s="55" t="s">
        <v>54</v>
      </c>
      <c r="B68" s="56">
        <v>252998.52</v>
      </c>
      <c r="C68" s="56">
        <v>246936.16</v>
      </c>
      <c r="D68" s="56">
        <v>247647.16999999998</v>
      </c>
      <c r="E68" s="56">
        <v>233750.79</v>
      </c>
      <c r="F68" s="56">
        <v>235506.61</v>
      </c>
      <c r="G68" s="56">
        <v>219301.3</v>
      </c>
      <c r="H68" s="56">
        <v>61287.29</v>
      </c>
      <c r="I68" s="56">
        <v>51176.79</v>
      </c>
      <c r="J68" s="56">
        <v>51511.9</v>
      </c>
      <c r="K68" s="56">
        <v>360829.35</v>
      </c>
      <c r="L68" s="56">
        <v>345229.8</v>
      </c>
      <c r="M68" s="56">
        <v>2900448.36</v>
      </c>
    </row>
    <row r="69" spans="1:14" ht="13.5" customHeight="1" x14ac:dyDescent="0.25">
      <c r="A69" s="55" t="s">
        <v>77</v>
      </c>
      <c r="B69" s="56">
        <v>2020484.31</v>
      </c>
      <c r="C69" s="56">
        <v>2054457.39</v>
      </c>
      <c r="D69" s="56">
        <v>2011006.3599999999</v>
      </c>
      <c r="E69" s="56">
        <v>1669110.52</v>
      </c>
      <c r="F69" s="56">
        <v>1844820.74</v>
      </c>
      <c r="G69" s="56">
        <v>1637101.98</v>
      </c>
      <c r="H69" s="56">
        <v>1586827.34</v>
      </c>
      <c r="I69" s="56">
        <v>1668211.18</v>
      </c>
      <c r="J69" s="56">
        <v>1589115.75</v>
      </c>
      <c r="K69" s="56">
        <v>1573057.12</v>
      </c>
      <c r="L69" s="56">
        <v>3299108.34</v>
      </c>
      <c r="M69" s="56">
        <v>70019.05</v>
      </c>
    </row>
    <row r="70" spans="1:14" ht="13.5" customHeight="1" x14ac:dyDescent="0.25">
      <c r="A70" s="53" t="s">
        <v>75</v>
      </c>
      <c r="B70" s="58">
        <f t="shared" ref="B70:C70" si="21">SUM(B68:B69)</f>
        <v>2273482.83</v>
      </c>
      <c r="C70" s="58">
        <f t="shared" si="21"/>
        <v>2301393.5499999998</v>
      </c>
      <c r="D70" s="58">
        <v>2258653.5299999998</v>
      </c>
      <c r="E70" s="58">
        <v>1902861.31</v>
      </c>
      <c r="F70" s="58">
        <v>2080327.35</v>
      </c>
      <c r="G70" s="58">
        <v>1856403.28</v>
      </c>
      <c r="H70" s="58">
        <v>1648114.6300000001</v>
      </c>
      <c r="I70" s="58">
        <v>1719387.97</v>
      </c>
      <c r="J70" s="58">
        <v>1640627.65</v>
      </c>
      <c r="K70" s="58">
        <v>1933886.4700000002</v>
      </c>
      <c r="L70" s="58">
        <v>3644338.1399999997</v>
      </c>
      <c r="M70" s="58">
        <f t="shared" ref="M70" si="22">SUM(M68:M69)</f>
        <v>2970467.4099999997</v>
      </c>
    </row>
    <row r="71" spans="1:14" ht="13.5" customHeight="1" x14ac:dyDescent="0.25">
      <c r="B71" s="12"/>
      <c r="C71" s="12"/>
      <c r="F71" s="12"/>
      <c r="N71" s="12"/>
    </row>
    <row r="72" spans="1:14" ht="13.5" customHeight="1" x14ac:dyDescent="0.25">
      <c r="B72" s="12"/>
      <c r="C72" s="12"/>
      <c r="D72" s="12"/>
      <c r="E72" s="12"/>
      <c r="F72" s="12"/>
      <c r="G72" s="12"/>
      <c r="J72" s="12"/>
      <c r="L72" s="12"/>
    </row>
    <row r="73" spans="1:14" ht="13.5" customHeight="1" x14ac:dyDescent="0.25">
      <c r="B73" s="12"/>
      <c r="C73" s="12"/>
      <c r="D73" s="12"/>
      <c r="E73" s="12"/>
      <c r="F73" s="12"/>
      <c r="G73" s="12"/>
      <c r="H73" s="12"/>
      <c r="J73" s="14"/>
      <c r="M73" s="12"/>
    </row>
    <row r="74" spans="1:14" ht="13.5" customHeight="1" x14ac:dyDescent="0.25">
      <c r="A74" s="59" t="s">
        <v>78</v>
      </c>
      <c r="E74" s="12"/>
      <c r="F74" s="12"/>
      <c r="J74" s="14"/>
    </row>
    <row r="75" spans="1:14" ht="12.75" customHeight="1" x14ac:dyDescent="0.25">
      <c r="A75" s="10"/>
      <c r="B75" s="15" t="s">
        <v>79</v>
      </c>
      <c r="E75" s="12"/>
      <c r="F75" s="12"/>
      <c r="G75" s="12"/>
      <c r="H75" s="12"/>
      <c r="J75" s="14"/>
      <c r="L75" s="12"/>
      <c r="M75" s="12"/>
    </row>
    <row r="76" spans="1:14" ht="12.75" x14ac:dyDescent="0.25">
      <c r="A76" s="55" t="s">
        <v>80</v>
      </c>
      <c r="B76" s="60" t="s">
        <v>71</v>
      </c>
      <c r="E76" s="12"/>
      <c r="F76" s="12"/>
      <c r="J76" s="16"/>
    </row>
    <row r="77" spans="1:14" ht="12.75" x14ac:dyDescent="0.25">
      <c r="A77" s="55"/>
      <c r="B77" s="61"/>
      <c r="E77" s="12"/>
      <c r="F77" s="12"/>
      <c r="G77" s="12"/>
    </row>
    <row r="78" spans="1:14" ht="12.75" x14ac:dyDescent="0.2">
      <c r="A78" s="55" t="s">
        <v>25</v>
      </c>
      <c r="B78" s="62">
        <f>SUM(B79:B81)</f>
        <v>161406.07999999999</v>
      </c>
      <c r="E78" s="12"/>
      <c r="F78" s="12"/>
      <c r="J78" s="17"/>
      <c r="K78" s="2"/>
    </row>
    <row r="79" spans="1:14" ht="12.75" x14ac:dyDescent="0.2">
      <c r="A79" s="63" t="s">
        <v>81</v>
      </c>
      <c r="B79" s="64">
        <v>525.48</v>
      </c>
      <c r="E79" s="12"/>
      <c r="F79" s="12"/>
      <c r="J79" s="17"/>
      <c r="K79" s="2"/>
    </row>
    <row r="80" spans="1:14" ht="12.75" x14ac:dyDescent="0.2">
      <c r="A80" s="63" t="s">
        <v>146</v>
      </c>
      <c r="B80" s="64">
        <v>880.6</v>
      </c>
      <c r="E80" s="12"/>
      <c r="F80" s="12"/>
      <c r="J80" s="17"/>
      <c r="K80" s="2"/>
    </row>
    <row r="81" spans="1:11" ht="12" customHeight="1" x14ac:dyDescent="0.2">
      <c r="A81" s="63" t="s">
        <v>148</v>
      </c>
      <c r="B81" s="64">
        <v>160000</v>
      </c>
      <c r="J81" s="17"/>
      <c r="K81" s="2"/>
    </row>
    <row r="82" spans="1:11" ht="12.75" x14ac:dyDescent="0.2">
      <c r="A82" s="63"/>
      <c r="B82" s="64"/>
      <c r="E82" s="12"/>
      <c r="J82" s="17"/>
      <c r="K82" s="2"/>
    </row>
    <row r="83" spans="1:11" ht="12.75" x14ac:dyDescent="0.2">
      <c r="A83" s="55" t="s">
        <v>36</v>
      </c>
      <c r="B83" s="62">
        <f>B84+B85</f>
        <v>1741.8</v>
      </c>
      <c r="E83" s="12"/>
      <c r="J83" s="17"/>
      <c r="K83" s="2"/>
    </row>
    <row r="84" spans="1:11" x14ac:dyDescent="0.2">
      <c r="A84" s="63" t="s">
        <v>82</v>
      </c>
      <c r="B84" s="64">
        <v>50</v>
      </c>
      <c r="D84" s="97"/>
      <c r="E84" s="12"/>
      <c r="J84" s="17"/>
      <c r="K84" s="2"/>
    </row>
    <row r="85" spans="1:11" ht="12.75" x14ac:dyDescent="0.2">
      <c r="A85" s="63" t="s">
        <v>132</v>
      </c>
      <c r="B85" s="64">
        <v>1691.8</v>
      </c>
      <c r="J85" s="17"/>
      <c r="K85" s="2"/>
    </row>
    <row r="86" spans="1:11" ht="12.75" x14ac:dyDescent="0.2">
      <c r="A86" s="55"/>
      <c r="B86" s="62"/>
      <c r="J86" s="17"/>
      <c r="K86" s="2"/>
    </row>
    <row r="87" spans="1:11" ht="12.75" x14ac:dyDescent="0.2">
      <c r="A87" s="55" t="s">
        <v>56</v>
      </c>
      <c r="B87" s="62">
        <f>SUM(B88:B88)</f>
        <v>0</v>
      </c>
      <c r="J87" s="17"/>
      <c r="K87" s="2"/>
    </row>
    <row r="88" spans="1:11" ht="12.75" x14ac:dyDescent="0.2">
      <c r="A88" s="63"/>
      <c r="B88" s="64"/>
      <c r="J88" s="17"/>
      <c r="K88" s="2"/>
    </row>
    <row r="89" spans="1:11" ht="12.75" x14ac:dyDescent="0.2">
      <c r="A89" s="55"/>
      <c r="B89" s="62"/>
      <c r="J89" s="17"/>
      <c r="K89" s="2"/>
    </row>
    <row r="90" spans="1:11" ht="12.75" x14ac:dyDescent="0.25">
      <c r="A90" s="55" t="s">
        <v>52</v>
      </c>
      <c r="B90" s="62">
        <f>B91</f>
        <v>0</v>
      </c>
    </row>
    <row r="91" spans="1:11" ht="12.75" x14ac:dyDescent="0.25">
      <c r="A91" s="63"/>
      <c r="B91" s="64"/>
    </row>
  </sheetData>
  <mergeCells count="4">
    <mergeCell ref="A1:N1"/>
    <mergeCell ref="A2:N2"/>
    <mergeCell ref="A3:N3"/>
    <mergeCell ref="A8:N8"/>
  </mergeCells>
  <pageMargins left="0.51181102362204722" right="0.51181102362204722" top="0.78740157480314965" bottom="0.78740157480314965" header="0.31496062992125984" footer="0.31496062992125984"/>
  <pageSetup paperSize="9" scale="3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92C8DF-0EF5-4245-AC3D-1E0593E676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895CD4-63E1-4C7D-874F-6BA92B44D9C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19e69222-c798-4ef3-8558-a077bee6187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D9B6B7C-6222-4650-83AE-B5DDE00370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Demonst Contábil</vt:lpstr>
      <vt:lpstr>Demonst FC</vt:lpstr>
      <vt:lpstr>'Demonst Contábil'!Area_de_impressao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tforcan</dc:creator>
  <cp:lastModifiedBy>Daniela Sousa de Brito Ignacio</cp:lastModifiedBy>
  <cp:lastPrinted>2024-07-05T13:52:26Z</cp:lastPrinted>
  <dcterms:created xsi:type="dcterms:W3CDTF">2010-03-08T12:18:22Z</dcterms:created>
  <dcterms:modified xsi:type="dcterms:W3CDTF">2025-02-03T12:47:30Z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