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AB509DB3-5DDB-49C4-923E-98837D3C27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13" r:id="rId2"/>
    <sheet name="DRE" sheetId="14" r:id="rId3"/>
    <sheet name="DFC" sheetId="2" r:id="rId4"/>
    <sheet name="CONCILIAÇÃO" sheetId="12" r:id="rId5"/>
  </sheets>
  <externalReferences>
    <externalReference r:id="rId6"/>
  </externalReferences>
  <definedNames>
    <definedName name="_xlnm._FilterDatabase" localSheetId="1" hidden="1">BALANÇO!$A$10:$B$38</definedName>
    <definedName name="_xlnm._FilterDatabase" localSheetId="2" hidden="1">DRE!$A$11:$B$35</definedName>
    <definedName name="A" localSheetId="3">#REF!</definedName>
    <definedName name="A" localSheetId="0">#REF!</definedName>
    <definedName name="A">#REF!</definedName>
    <definedName name="AAAAAAAAAAA" localSheetId="3">#REF!</definedName>
    <definedName name="AAAAAAAAAAA" localSheetId="0">#REF!</definedName>
    <definedName name="AAAAAAAAAAA">#REF!</definedName>
    <definedName name="_xlnm.Print_Area" localSheetId="1">BALANÇO!$A$1:$M$38</definedName>
    <definedName name="_xlnm.Print_Area" localSheetId="4">CONCILIAÇÃO!$A$1:$D$21</definedName>
    <definedName name="_xlnm.Print_Area" localSheetId="3">DFC!$A$1:$D$43</definedName>
    <definedName name="_xlnm.Print_Area" localSheetId="2">DRE!$A$1:$N$43</definedName>
    <definedName name="_xlnm.Print_Area" localSheetId="0">'ICESP-CGs OP 88700_701'!$A$1:$Q$40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3">#REF!</definedName>
    <definedName name="CONSOLIDADO" localSheetId="0">#REF!</definedName>
    <definedName name="CONSOLIDADO">#REF!</definedName>
    <definedName name="CRIS" localSheetId="3">#REF!</definedName>
    <definedName name="CRIS" localSheetId="0">#REF!</definedName>
    <definedName name="CRIS">#REF!</definedName>
    <definedName name="E" localSheetId="3">#REF!</definedName>
    <definedName name="E" localSheetId="0">#REF!</definedName>
    <definedName name="E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3">#REF!</definedName>
    <definedName name="F" localSheetId="0">#REF!</definedName>
    <definedName name="F">#REF!</definedName>
    <definedName name="FFFFFFF" localSheetId="3">#REF!</definedName>
    <definedName name="FFFFFFF" localSheetId="0">#REF!</definedName>
    <definedName name="FFFFFFF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3">#REF!</definedName>
    <definedName name="fppfpfpfp" localSheetId="0">#REF!</definedName>
    <definedName name="fppfpfpfp">#REF!</definedName>
    <definedName name="ggg" localSheetId="3">#REF!</definedName>
    <definedName name="ggg" localSheetId="0">#REF!</definedName>
    <definedName name="ggg">#REF!</definedName>
    <definedName name="GR" localSheetId="3">#REF!</definedName>
    <definedName name="GR" localSheetId="0">#REF!</definedName>
    <definedName name="GR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3">#REF!</definedName>
    <definedName name="já" localSheetId="0">#REF!</definedName>
    <definedName name="já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3">#REF!</definedName>
    <definedName name="k" localSheetId="0">#REF!</definedName>
    <definedName name="k">#REF!</definedName>
    <definedName name="LDLDLDLDLD" localSheetId="3">#REF!</definedName>
    <definedName name="LDLDLDLDLD" localSheetId="0">#REF!</definedName>
    <definedName name="LDLDLDLDLD">#REF!</definedName>
    <definedName name="LL" localSheetId="3">#REF!</definedName>
    <definedName name="LL" localSheetId="0">#REF!</definedName>
    <definedName name="LL">#REF!</definedName>
    <definedName name="mmmm" localSheetId="3">#REF!</definedName>
    <definedName name="mmmm" localSheetId="0">#REF!</definedName>
    <definedName name="mmmm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3">#REF!</definedName>
    <definedName name="o" localSheetId="0">#REF!</definedName>
    <definedName name="o">#REF!</definedName>
    <definedName name="tb" localSheetId="3">#REF!</definedName>
    <definedName name="tb" localSheetId="0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3">#REF!</definedName>
    <definedName name="z" localSheetId="0">#REF!</definedName>
    <definedName name="z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4" l="1"/>
  <c r="N40" i="14"/>
  <c r="N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F37" i="14"/>
  <c r="F43" i="14" s="1"/>
  <c r="F46" i="14" s="1"/>
  <c r="N35" i="14"/>
  <c r="N34" i="14"/>
  <c r="N33" i="14"/>
  <c r="N32" i="14"/>
  <c r="N31" i="14"/>
  <c r="N30" i="14"/>
  <c r="N29" i="14"/>
  <c r="N28" i="14"/>
  <c r="N27" i="14"/>
  <c r="N26" i="14"/>
  <c r="N19" i="14" s="1"/>
  <c r="M26" i="14"/>
  <c r="M19" i="14" s="1"/>
  <c r="L26" i="14"/>
  <c r="K26" i="14"/>
  <c r="J26" i="14"/>
  <c r="I26" i="14"/>
  <c r="H26" i="14"/>
  <c r="G26" i="14"/>
  <c r="F26" i="14"/>
  <c r="E26" i="14"/>
  <c r="D26" i="14"/>
  <c r="D19" i="14" s="1"/>
  <c r="D37" i="14" s="1"/>
  <c r="D43" i="14" s="1"/>
  <c r="C26" i="14"/>
  <c r="B26" i="14"/>
  <c r="B19" i="14" s="1"/>
  <c r="N25" i="14"/>
  <c r="N24" i="14"/>
  <c r="N23" i="14"/>
  <c r="N22" i="14"/>
  <c r="N21" i="14"/>
  <c r="L19" i="14"/>
  <c r="K19" i="14"/>
  <c r="J19" i="14"/>
  <c r="J37" i="14" s="1"/>
  <c r="J43" i="14" s="1"/>
  <c r="I19" i="14"/>
  <c r="H19" i="14"/>
  <c r="G19" i="14"/>
  <c r="F19" i="14"/>
  <c r="E19" i="14"/>
  <c r="C19" i="14"/>
  <c r="N17" i="14"/>
  <c r="N16" i="14"/>
  <c r="N15" i="14"/>
  <c r="N14" i="14"/>
  <c r="B13" i="14"/>
  <c r="N13" i="14" s="1"/>
  <c r="N12" i="14" s="1"/>
  <c r="M12" i="14"/>
  <c r="M37" i="14" s="1"/>
  <c r="M43" i="14" s="1"/>
  <c r="L12" i="14"/>
  <c r="L37" i="14" s="1"/>
  <c r="L43" i="14" s="1"/>
  <c r="K12" i="14"/>
  <c r="K37" i="14" s="1"/>
  <c r="K43" i="14" s="1"/>
  <c r="J12" i="14"/>
  <c r="I12" i="14"/>
  <c r="I37" i="14" s="1"/>
  <c r="I43" i="14" s="1"/>
  <c r="H12" i="14"/>
  <c r="H37" i="14" s="1"/>
  <c r="H43" i="14" s="1"/>
  <c r="G12" i="14"/>
  <c r="G37" i="14" s="1"/>
  <c r="G43" i="14" s="1"/>
  <c r="G46" i="14" s="1"/>
  <c r="F12" i="14"/>
  <c r="E12" i="14"/>
  <c r="E37" i="14" s="1"/>
  <c r="E43" i="14" s="1"/>
  <c r="D12" i="14"/>
  <c r="C12" i="14"/>
  <c r="C37" i="14" s="1"/>
  <c r="C43" i="14" s="1"/>
  <c r="C37" i="13"/>
  <c r="M36" i="13"/>
  <c r="L36" i="13"/>
  <c r="K36" i="13"/>
  <c r="J36" i="13"/>
  <c r="I36" i="13"/>
  <c r="H36" i="13"/>
  <c r="G36" i="13"/>
  <c r="G25" i="13" s="1"/>
  <c r="F36" i="13"/>
  <c r="E36" i="13"/>
  <c r="D36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26" i="13"/>
  <c r="L26" i="13"/>
  <c r="L25" i="13" s="1"/>
  <c r="K26" i="13"/>
  <c r="J26" i="13"/>
  <c r="I26" i="13"/>
  <c r="H26" i="13"/>
  <c r="G26" i="13"/>
  <c r="F26" i="13"/>
  <c r="E26" i="13"/>
  <c r="D26" i="13"/>
  <c r="C26" i="13"/>
  <c r="B26" i="13"/>
  <c r="M25" i="13"/>
  <c r="K25" i="13"/>
  <c r="J25" i="13"/>
  <c r="I25" i="13"/>
  <c r="H25" i="13"/>
  <c r="F25" i="13"/>
  <c r="E25" i="13"/>
  <c r="D25" i="13"/>
  <c r="M21" i="13"/>
  <c r="L21" i="13"/>
  <c r="K21" i="13"/>
  <c r="K12" i="13" s="1"/>
  <c r="J21" i="13"/>
  <c r="I21" i="13"/>
  <c r="H21" i="13"/>
  <c r="G21" i="13"/>
  <c r="G12" i="13" s="1"/>
  <c r="F21" i="13"/>
  <c r="E21" i="13"/>
  <c r="D21" i="13"/>
  <c r="D12" i="13" s="1"/>
  <c r="C21" i="13"/>
  <c r="B21" i="13"/>
  <c r="B17" i="13"/>
  <c r="M13" i="13"/>
  <c r="L13" i="13"/>
  <c r="K13" i="13"/>
  <c r="J13" i="13"/>
  <c r="I13" i="13"/>
  <c r="I12" i="13" s="1"/>
  <c r="H13" i="13"/>
  <c r="G13" i="13"/>
  <c r="F13" i="13"/>
  <c r="F12" i="13" s="1"/>
  <c r="E13" i="13"/>
  <c r="D13" i="13"/>
  <c r="C13" i="13"/>
  <c r="B13" i="13"/>
  <c r="M12" i="13"/>
  <c r="L12" i="13"/>
  <c r="J12" i="13"/>
  <c r="H12" i="13"/>
  <c r="E12" i="13"/>
  <c r="C12" i="13"/>
  <c r="B12" i="13"/>
  <c r="N37" i="14" l="1"/>
  <c r="N43" i="14" s="1"/>
  <c r="B12" i="14"/>
  <c r="B37" i="14" s="1"/>
  <c r="B43" i="14" s="1"/>
  <c r="C38" i="13" l="1"/>
  <c r="C36" i="13" s="1"/>
  <c r="C25" i="13" s="1"/>
  <c r="C40" i="13" s="1"/>
  <c r="B38" i="13"/>
  <c r="B36" i="13" s="1"/>
  <c r="B25" i="13" s="1"/>
  <c r="B40" i="13" s="1"/>
  <c r="D21" i="12" l="1"/>
  <c r="D37" i="2" l="1"/>
  <c r="D27" i="2"/>
  <c r="D31" i="2" s="1"/>
  <c r="D21" i="2"/>
  <c r="C21" i="12"/>
  <c r="D39" i="2" l="1"/>
  <c r="C37" i="2" l="1"/>
  <c r="C27" i="2"/>
  <c r="C31" i="2" s="1"/>
  <c r="C21" i="2"/>
  <c r="C39" i="2" l="1"/>
  <c r="C43" i="2" l="1"/>
  <c r="D12" i="2" s="1"/>
  <c r="D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<sst xmlns="http://schemas.openxmlformats.org/spreadsheetml/2006/main" count="168" uniqueCount="120">
  <si>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</si>
  <si>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</si>
  <si>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</si>
  <si>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</si>
  <si>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</si>
  <si>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</si>
  <si>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</si>
  <si>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</si>
  <si>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</si>
  <si>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</si>
  <si>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</si>
  <si>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</si>
  <si>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</si>
  <si>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</si>
  <si>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</si>
  <si>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</si>
  <si>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</si>
  <si>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</si>
  <si>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</si>
  <si>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</si>
  <si>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</si>
  <si>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</si>
  <si>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</si>
  <si>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</si>
  <si>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</si>
  <si>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</si>
  <si>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</si>
  <si>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</si>
  <si>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</si>
  <si>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</si>
  <si>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</si>
  <si>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</si>
  <si>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</si>
  <si>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</si>
  <si>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</si>
  <si>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</si>
  <si>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</si>
  <si>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</si>
  <si>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</si>
  <si>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</si>
  <si>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</si>
  <si>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</si>
  <si>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</si>
  <si>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</si>
  <si>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</si>
  <si>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</si>
  <si>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</si>
  <si>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</si>
  <si>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</si>
  <si>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</si>
  <si>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</si>
  <si>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</si>
  <si>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ANO IV - FEV/2025 A JAN/2026</t>
  </si>
  <si>
    <t>FLUXOS DE CAIXA DE FEVEREIRO A MARÇO/2025 (R$ mil)</t>
  </si>
  <si>
    <t xml:space="preserve"> CENTROS DE GERENCIAMENTO OPERACIONAIS</t>
  </si>
  <si>
    <t>BALANÇO PATRIMONIAL EM 31/03/2025 (EM R$)</t>
  </si>
  <si>
    <t>SD 28/02/2025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</si>
  <si>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</si>
  <si>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</si>
  <si>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</si>
  <si>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</si>
  <si>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</si>
  <si>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</si>
  <si>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</si>
  <si>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</si>
  <si>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</si>
  <si>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</si>
  <si>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31/01/2025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</si>
  <si>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</si>
  <si>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</si>
  <si>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</si>
  <si>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</si>
  <si>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</si>
  <si>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</si>
  <si>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</si>
  <si>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</si>
  <si>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</si>
  <si>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</si>
  <si>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</si>
  <si>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</si>
  <si>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</si>
  <si>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</si>
  <si>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</si>
  <si>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</si>
  <si>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</si>
  <si>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</si>
  <si>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</si>
  <si>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</si>
  <si>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</si>
  <si>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</si>
  <si>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</si>
  <si>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</si>
  <si>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MARÇO/25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</si>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</sst>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37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5" xr:uid="{0B5F164B-DEE1-4436-86D7-0660DDF9FAD4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EFD22F0D-67C8-44AB-985E-4BB6BB119C24}"/>
    <cellStyle name="Vírgula 3" xfId="6" xr:uid="{61B655EB-089D-4CA3-96E7-756D31BD3CFA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19050</xdr:colOff>
      <xdr:row>0</xdr:row>
      <xdr:rowOff>628650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08760C-51C6-4F67-B4A1-5DA9CB7DF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96075" cy="6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0</xdr:colOff>
      <xdr:row>0</xdr:row>
      <xdr:rowOff>628650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8DE4FA-4581-4265-9940-2DFD29C6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924799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13607</xdr:colOff>
      <xdr:row>1</xdr:row>
      <xdr:rowOff>35825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7701643" cy="9747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13607</xdr:colOff>
      <xdr:row>1</xdr:row>
      <xdr:rowOff>423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7075714" cy="626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17" ht="42" customHeight="1" x14ac:dyDescent="0.25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7" ht="30" customHeight="1" x14ac:dyDescent="0.25">
      <c r="A3" s="133" t="s">
        <v>42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59A2-1181-4D35-B344-351E72ED76B9}">
  <dimension ref="A1:Q42"/>
  <sheetViews>
    <sheetView showGridLines="0" tabSelected="1" zoomScale="80" zoomScaleNormal="80" workbookViewId="0">
      <selection activeCell="U19" sqref="T19:U19"/>
    </sheetView>
  </sheetViews>
  <sheetFormatPr defaultColWidth="6.85546875" defaultRowHeight="15" customHeight="1" x14ac:dyDescent="0.25"/>
  <cols>
    <col min="1" max="1" width="62.7109375" style="89" customWidth="1"/>
    <col min="2" max="2" width="18.7109375" style="109" customWidth="1"/>
    <col min="3" max="3" width="18.7109375" style="89" customWidth="1"/>
    <col min="4" max="13" width="18.7109375" style="89" hidden="1" customWidth="1"/>
    <col min="14" max="14" width="2.7109375" style="89" customWidth="1"/>
    <col min="15" max="15" width="16.42578125" style="89" customWidth="1"/>
    <col min="16" max="16" width="14.28515625" style="89" customWidth="1"/>
    <col min="17" max="17" width="13.85546875" style="89" customWidth="1"/>
    <col min="18" max="16384" width="6.85546875" style="89"/>
  </cols>
  <sheetData>
    <row r="1" spans="1:17" ht="69.95" customHeight="1" x14ac:dyDescent="0.25">
      <c r="B1" s="90"/>
    </row>
    <row r="2" spans="1:17" s="91" customFormat="1" ht="18" customHeight="1" x14ac:dyDescent="0.25">
      <c r="A2" s="134" t="s">
        <v>49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7" s="91" customFormat="1" ht="15" customHeight="1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O3" s="92"/>
    </row>
    <row r="4" spans="1:17" s="91" customFormat="1" ht="15" customHeight="1" x14ac:dyDescent="0.25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O4" s="92"/>
    </row>
    <row r="5" spans="1:17" s="91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92"/>
    </row>
    <row r="6" spans="1:17" s="91" customFormat="1" ht="15" customHeight="1" x14ac:dyDescent="0.25">
      <c r="A6" s="135" t="s">
        <v>54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O6" s="92"/>
    </row>
    <row r="7" spans="1:17" s="91" customFormat="1" ht="18" customHeight="1" x14ac:dyDescent="0.25">
      <c r="N7" s="93"/>
    </row>
    <row r="8" spans="1:17" s="92" customFormat="1" ht="18" customHeight="1" x14ac:dyDescent="0.25">
      <c r="A8" s="136" t="s">
        <v>55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7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</row>
    <row r="10" spans="1:17" ht="18" customHeight="1" x14ac:dyDescent="0.25">
      <c r="A10" s="97"/>
      <c r="B10" s="98" t="s">
        <v>56</v>
      </c>
      <c r="C10" s="99" t="s">
        <v>57</v>
      </c>
      <c r="D10" s="99" t="s">
        <v>58</v>
      </c>
      <c r="E10" s="99" t="s">
        <v>59</v>
      </c>
      <c r="F10" s="99" t="s">
        <v>60</v>
      </c>
      <c r="G10" s="99" t="s">
        <v>61</v>
      </c>
      <c r="H10" s="99" t="s">
        <v>62</v>
      </c>
      <c r="I10" s="99" t="s">
        <v>63</v>
      </c>
      <c r="J10" s="99" t="s">
        <v>64</v>
      </c>
      <c r="K10" s="99" t="s">
        <v>65</v>
      </c>
      <c r="L10" s="99" t="s">
        <v>66</v>
      </c>
      <c r="M10" s="99" t="s">
        <v>67</v>
      </c>
    </row>
    <row r="11" spans="1:17" ht="18" customHeight="1" x14ac:dyDescent="0.25">
      <c r="B11" s="89"/>
    </row>
    <row r="12" spans="1:17" ht="18" customHeight="1" x14ac:dyDescent="0.25">
      <c r="A12" s="100" t="s">
        <v>68</v>
      </c>
      <c r="B12" s="101">
        <f t="shared" ref="B12:M12" si="0">B13+B21</f>
        <v>75410591.850000009</v>
      </c>
      <c r="C12" s="101">
        <f t="shared" si="0"/>
        <v>78843812.939999983</v>
      </c>
      <c r="D12" s="101">
        <f t="shared" si="0"/>
        <v>0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96"/>
      <c r="O12" s="96"/>
      <c r="P12" s="96"/>
      <c r="Q12" s="96"/>
    </row>
    <row r="13" spans="1:17" ht="18" customHeight="1" x14ac:dyDescent="0.25">
      <c r="A13" s="102" t="s">
        <v>69</v>
      </c>
      <c r="B13" s="103">
        <f t="shared" ref="B13:M13" si="1">SUM(B14:B20)</f>
        <v>70487293.040000007</v>
      </c>
      <c r="C13" s="103">
        <f t="shared" si="1"/>
        <v>73985182.339999989</v>
      </c>
      <c r="D13" s="103">
        <f t="shared" si="1"/>
        <v>0</v>
      </c>
      <c r="E13" s="103">
        <f t="shared" si="1"/>
        <v>0</v>
      </c>
      <c r="F13" s="103">
        <f t="shared" si="1"/>
        <v>0</v>
      </c>
      <c r="G13" s="103">
        <f t="shared" si="1"/>
        <v>0</v>
      </c>
      <c r="H13" s="103">
        <f t="shared" si="1"/>
        <v>0</v>
      </c>
      <c r="I13" s="103">
        <f t="shared" si="1"/>
        <v>0</v>
      </c>
      <c r="J13" s="103">
        <f t="shared" si="1"/>
        <v>0</v>
      </c>
      <c r="K13" s="103">
        <f t="shared" si="1"/>
        <v>0</v>
      </c>
      <c r="L13" s="103">
        <f>SUM(L14:L20)</f>
        <v>0</v>
      </c>
      <c r="M13" s="103">
        <f t="shared" si="1"/>
        <v>0</v>
      </c>
      <c r="O13" s="96"/>
      <c r="P13" s="96"/>
      <c r="Q13" s="96"/>
    </row>
    <row r="14" spans="1:17" ht="17.100000000000001" customHeight="1" x14ac:dyDescent="0.25">
      <c r="A14" s="104" t="s">
        <v>70</v>
      </c>
      <c r="B14" s="105">
        <v>2500</v>
      </c>
      <c r="C14" s="105">
        <v>2500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7" ht="17.100000000000001" customHeight="1" x14ac:dyDescent="0.25">
      <c r="A15" s="104" t="s">
        <v>71</v>
      </c>
      <c r="B15" s="106">
        <v>0</v>
      </c>
      <c r="C15" s="106">
        <v>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O15" s="96"/>
    </row>
    <row r="16" spans="1:17" ht="17.100000000000001" customHeight="1" x14ac:dyDescent="0.25">
      <c r="A16" s="104" t="s">
        <v>72</v>
      </c>
      <c r="B16" s="105">
        <v>8887911.2600000054</v>
      </c>
      <c r="C16" s="105">
        <v>11921737.060000002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96"/>
      <c r="P16" s="96"/>
    </row>
    <row r="17" spans="1:17" ht="17.100000000000001" customHeight="1" x14ac:dyDescent="0.25">
      <c r="A17" s="104" t="s">
        <v>73</v>
      </c>
      <c r="B17" s="105">
        <f>22548772.05+2655998.81</f>
        <v>25204770.859999999</v>
      </c>
      <c r="C17" s="105">
        <v>25732769.859999992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96"/>
      <c r="O17" s="96"/>
      <c r="P17" s="96"/>
    </row>
    <row r="18" spans="1:17" ht="17.100000000000001" customHeight="1" x14ac:dyDescent="0.25">
      <c r="A18" s="104" t="s">
        <v>74</v>
      </c>
      <c r="B18" s="105">
        <v>32931464.48</v>
      </c>
      <c r="C18" s="105">
        <v>32846196.579999994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O18" s="96"/>
    </row>
    <row r="19" spans="1:17" ht="17.100000000000001" customHeight="1" x14ac:dyDescent="0.25">
      <c r="A19" s="104" t="s">
        <v>75</v>
      </c>
      <c r="B19" s="105">
        <v>306215.7</v>
      </c>
      <c r="C19" s="105">
        <v>232853.68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7" ht="17.100000000000001" customHeight="1" x14ac:dyDescent="0.25">
      <c r="A20" s="104" t="s">
        <v>76</v>
      </c>
      <c r="B20" s="105">
        <v>3154430.74</v>
      </c>
      <c r="C20" s="105">
        <v>3249125.16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P20" s="96"/>
    </row>
    <row r="21" spans="1:17" ht="18" customHeight="1" x14ac:dyDescent="0.25">
      <c r="A21" s="102" t="s">
        <v>77</v>
      </c>
      <c r="B21" s="103">
        <f t="shared" ref="B21:G21" si="2">SUM(B22:B24)</f>
        <v>4923298.8100000005</v>
      </c>
      <c r="C21" s="103">
        <f t="shared" si="2"/>
        <v>4858630.5999999978</v>
      </c>
      <c r="D21" s="103">
        <f t="shared" si="2"/>
        <v>0</v>
      </c>
      <c r="E21" s="103">
        <f t="shared" si="2"/>
        <v>0</v>
      </c>
      <c r="F21" s="103">
        <f t="shared" si="2"/>
        <v>0</v>
      </c>
      <c r="G21" s="103">
        <f t="shared" si="2"/>
        <v>0</v>
      </c>
      <c r="H21" s="103">
        <f t="shared" ref="H21:I21" si="3">SUM(H22:H24)</f>
        <v>0</v>
      </c>
      <c r="I21" s="103">
        <f t="shared" si="3"/>
        <v>0</v>
      </c>
      <c r="J21" s="103">
        <f>SUM(J22:J24)</f>
        <v>0</v>
      </c>
      <c r="K21" s="103">
        <f t="shared" ref="K21:M21" si="4">SUM(K22:K24)</f>
        <v>0</v>
      </c>
      <c r="L21" s="103">
        <f t="shared" si="4"/>
        <v>0</v>
      </c>
      <c r="M21" s="103">
        <f t="shared" si="4"/>
        <v>0</v>
      </c>
      <c r="O21" s="96"/>
      <c r="P21" s="96"/>
      <c r="Q21" s="96"/>
    </row>
    <row r="22" spans="1:17" ht="17.100000000000001" customHeight="1" x14ac:dyDescent="0.25">
      <c r="A22" s="104" t="s">
        <v>78</v>
      </c>
      <c r="B22" s="105">
        <v>467924.25</v>
      </c>
      <c r="C22" s="105">
        <v>482113.17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7" ht="17.100000000000001" customHeight="1" x14ac:dyDescent="0.25">
      <c r="A23" s="104" t="s">
        <v>75</v>
      </c>
      <c r="B23" s="105">
        <v>48514.240000000005</v>
      </c>
      <c r="C23" s="105">
        <v>45506.35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7" ht="17.100000000000001" customHeight="1" x14ac:dyDescent="0.25">
      <c r="A24" s="104" t="s">
        <v>79</v>
      </c>
      <c r="B24" s="105">
        <v>4406860.32</v>
      </c>
      <c r="C24" s="105">
        <v>4331011.0799999973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O24" s="107"/>
      <c r="P24" s="107"/>
      <c r="Q24" s="96"/>
    </row>
    <row r="25" spans="1:17" ht="18" customHeight="1" x14ac:dyDescent="0.25">
      <c r="A25" s="100" t="s">
        <v>80</v>
      </c>
      <c r="B25" s="101">
        <f t="shared" ref="B25:M25" si="5">B26+B33+B36</f>
        <v>75410591.850000024</v>
      </c>
      <c r="C25" s="101">
        <f t="shared" si="5"/>
        <v>78843812.940000042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101">
        <f t="shared" si="5"/>
        <v>0</v>
      </c>
      <c r="H25" s="101">
        <f t="shared" si="5"/>
        <v>0</v>
      </c>
      <c r="I25" s="101">
        <f t="shared" si="5"/>
        <v>0</v>
      </c>
      <c r="J25" s="101">
        <f t="shared" si="5"/>
        <v>0</v>
      </c>
      <c r="K25" s="101">
        <f t="shared" si="5"/>
        <v>0</v>
      </c>
      <c r="L25" s="101">
        <f t="shared" si="5"/>
        <v>0</v>
      </c>
      <c r="M25" s="101">
        <f t="shared" si="5"/>
        <v>0</v>
      </c>
      <c r="N25" s="96"/>
      <c r="O25" s="96"/>
      <c r="P25" s="96"/>
      <c r="Q25" s="96"/>
    </row>
    <row r="26" spans="1:17" ht="18" customHeight="1" x14ac:dyDescent="0.25">
      <c r="A26" s="102" t="s">
        <v>69</v>
      </c>
      <c r="B26" s="103">
        <f t="shared" ref="B26:M26" si="6">SUM(B27:B32)</f>
        <v>120123894.36</v>
      </c>
      <c r="C26" s="103">
        <f t="shared" si="6"/>
        <v>126026481.33000001</v>
      </c>
      <c r="D26" s="103">
        <f t="shared" si="6"/>
        <v>0</v>
      </c>
      <c r="E26" s="103">
        <f t="shared" si="6"/>
        <v>0</v>
      </c>
      <c r="F26" s="103">
        <f t="shared" si="6"/>
        <v>0</v>
      </c>
      <c r="G26" s="103">
        <f t="shared" si="6"/>
        <v>0</v>
      </c>
      <c r="H26" s="103">
        <f t="shared" si="6"/>
        <v>0</v>
      </c>
      <c r="I26" s="103">
        <f t="shared" si="6"/>
        <v>0</v>
      </c>
      <c r="J26" s="103">
        <f>SUM(J27:J32)</f>
        <v>0</v>
      </c>
      <c r="K26" s="103">
        <f t="shared" si="6"/>
        <v>0</v>
      </c>
      <c r="L26" s="103">
        <f t="shared" si="6"/>
        <v>0</v>
      </c>
      <c r="M26" s="103">
        <f t="shared" si="6"/>
        <v>0</v>
      </c>
      <c r="N26" s="108"/>
      <c r="O26" s="96"/>
      <c r="P26" s="96"/>
    </row>
    <row r="27" spans="1:17" ht="17.100000000000001" customHeight="1" x14ac:dyDescent="0.25">
      <c r="A27" s="104" t="s">
        <v>81</v>
      </c>
      <c r="B27" s="105">
        <v>20930387.609999999</v>
      </c>
      <c r="C27" s="105">
        <v>23039743.310000002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7" ht="17.100000000000001" customHeight="1" x14ac:dyDescent="0.25">
      <c r="A28" s="104" t="s">
        <v>82</v>
      </c>
      <c r="B28" s="105">
        <v>8869722.8300000019</v>
      </c>
      <c r="C28" s="105">
        <v>10967605.460000001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O28" s="96"/>
    </row>
    <row r="29" spans="1:17" ht="17.100000000000001" customHeight="1" x14ac:dyDescent="0.25">
      <c r="A29" s="104" t="s">
        <v>83</v>
      </c>
      <c r="B29" s="105">
        <v>74477359.209999993</v>
      </c>
      <c r="C29" s="105">
        <v>75841809.590000004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7" ht="17.100000000000001" customHeight="1" x14ac:dyDescent="0.25">
      <c r="A30" s="104" t="s">
        <v>84</v>
      </c>
      <c r="B30" s="105">
        <v>8346278.3200000003</v>
      </c>
      <c r="C30" s="105">
        <v>9220826.8100000005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7" ht="17.100000000000001" customHeight="1" x14ac:dyDescent="0.25">
      <c r="A31" s="104" t="s">
        <v>85</v>
      </c>
      <c r="B31" s="105">
        <v>2658445.2199999997</v>
      </c>
      <c r="C31" s="105">
        <v>3335177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7" ht="17.100000000000001" customHeight="1" x14ac:dyDescent="0.25">
      <c r="A32" s="104" t="s">
        <v>86</v>
      </c>
      <c r="B32" s="105">
        <v>4841701.17</v>
      </c>
      <c r="C32" s="105">
        <v>3621319.16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17" ht="18" customHeight="1" x14ac:dyDescent="0.25">
      <c r="A33" s="102" t="s">
        <v>87</v>
      </c>
      <c r="B33" s="103">
        <f t="shared" ref="B33:M33" si="7">SUM(B34:B35)</f>
        <v>8034045.0600000005</v>
      </c>
      <c r="C33" s="103">
        <f t="shared" si="7"/>
        <v>8491314.1400000006</v>
      </c>
      <c r="D33" s="103">
        <f t="shared" si="7"/>
        <v>0</v>
      </c>
      <c r="E33" s="103">
        <f t="shared" si="7"/>
        <v>0</v>
      </c>
      <c r="F33" s="103">
        <f t="shared" si="7"/>
        <v>0</v>
      </c>
      <c r="G33" s="103">
        <f t="shared" si="7"/>
        <v>0</v>
      </c>
      <c r="H33" s="103">
        <f t="shared" si="7"/>
        <v>0</v>
      </c>
      <c r="I33" s="103">
        <f t="shared" si="7"/>
        <v>0</v>
      </c>
      <c r="J33" s="103">
        <f t="shared" si="7"/>
        <v>0</v>
      </c>
      <c r="K33" s="103">
        <f t="shared" si="7"/>
        <v>0</v>
      </c>
      <c r="L33" s="103">
        <f t="shared" si="7"/>
        <v>0</v>
      </c>
      <c r="M33" s="103">
        <f t="shared" si="7"/>
        <v>0</v>
      </c>
      <c r="O33" s="96"/>
      <c r="P33" s="96"/>
      <c r="Q33" s="96"/>
    </row>
    <row r="34" spans="1:17" ht="17.100000000000001" customHeight="1" x14ac:dyDescent="0.25">
      <c r="A34" s="104" t="s">
        <v>85</v>
      </c>
      <c r="B34" s="105">
        <v>5504409.2200000007</v>
      </c>
      <c r="C34" s="105">
        <v>5467157.5200000005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</row>
    <row r="35" spans="1:17" ht="17.100000000000001" customHeight="1" x14ac:dyDescent="0.25">
      <c r="A35" s="104" t="s">
        <v>88</v>
      </c>
      <c r="B35" s="105">
        <v>2529635.8400000003</v>
      </c>
      <c r="C35" s="105">
        <v>3024156.6200000006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7" ht="18" customHeight="1" x14ac:dyDescent="0.25">
      <c r="A36" s="102" t="s">
        <v>89</v>
      </c>
      <c r="B36" s="103">
        <f t="shared" ref="B36:M36" si="8">SUM(B37:B38)</f>
        <v>-52747347.569999985</v>
      </c>
      <c r="C36" s="103">
        <f t="shared" si="8"/>
        <v>-55673982.529999986</v>
      </c>
      <c r="D36" s="103">
        <f t="shared" si="8"/>
        <v>0</v>
      </c>
      <c r="E36" s="103">
        <f t="shared" si="8"/>
        <v>0</v>
      </c>
      <c r="F36" s="103">
        <f t="shared" si="8"/>
        <v>0</v>
      </c>
      <c r="G36" s="103">
        <f t="shared" si="8"/>
        <v>0</v>
      </c>
      <c r="H36" s="103">
        <f t="shared" si="8"/>
        <v>0</v>
      </c>
      <c r="I36" s="103">
        <f t="shared" si="8"/>
        <v>0</v>
      </c>
      <c r="J36" s="103">
        <f t="shared" si="8"/>
        <v>0</v>
      </c>
      <c r="K36" s="103">
        <f t="shared" si="8"/>
        <v>0</v>
      </c>
      <c r="L36" s="103">
        <f t="shared" si="8"/>
        <v>0</v>
      </c>
      <c r="M36" s="103">
        <f t="shared" si="8"/>
        <v>0</v>
      </c>
      <c r="O36" s="108"/>
      <c r="P36" s="96"/>
      <c r="Q36" s="96"/>
    </row>
    <row r="37" spans="1:17" ht="17.100000000000001" customHeight="1" x14ac:dyDescent="0.25">
      <c r="A37" s="104" t="s">
        <v>90</v>
      </c>
      <c r="B37" s="105">
        <v>-50362680.219999991</v>
      </c>
      <c r="C37" s="105">
        <f>+B37</f>
        <v>-50362680.219999991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95"/>
      <c r="P37" s="108"/>
    </row>
    <row r="38" spans="1:17" ht="17.100000000000001" customHeight="1" x14ac:dyDescent="0.25">
      <c r="A38" s="104" t="s">
        <v>91</v>
      </c>
      <c r="B38" s="105">
        <f>+DRE!B43</f>
        <v>-2384667.3499999922</v>
      </c>
      <c r="C38" s="105">
        <f>SUM(DRE!B43:C43)</f>
        <v>-5311302.3099999912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8"/>
      <c r="P38" s="96"/>
      <c r="Q38" s="108"/>
    </row>
    <row r="40" spans="1:17" ht="15" customHeight="1" x14ac:dyDescent="0.25">
      <c r="B40" s="109">
        <f>+B25-B12</f>
        <v>0</v>
      </c>
      <c r="C40" s="109">
        <f>+C25-C12</f>
        <v>0</v>
      </c>
      <c r="D40" s="109"/>
      <c r="E40" s="109"/>
      <c r="F40" s="109"/>
      <c r="G40" s="109"/>
      <c r="H40" s="109"/>
      <c r="I40" s="108"/>
      <c r="J40" s="108"/>
      <c r="K40" s="108"/>
      <c r="L40" s="108"/>
      <c r="M40" s="108"/>
      <c r="N40" s="108"/>
    </row>
    <row r="41" spans="1:17" ht="15" customHeight="1" x14ac:dyDescent="0.25">
      <c r="K41" s="108"/>
    </row>
    <row r="42" spans="1:17" ht="15" customHeight="1" x14ac:dyDescent="0.25">
      <c r="K42" s="10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243B-3DEF-41CD-AF75-FBEF701A0ECB}">
  <dimension ref="A1:R48"/>
  <sheetViews>
    <sheetView showGridLines="0" zoomScale="80" zoomScaleNormal="80" workbookViewId="0">
      <selection activeCell="P18" sqref="P18"/>
    </sheetView>
  </sheetViews>
  <sheetFormatPr defaultColWidth="6.85546875" defaultRowHeight="15" customHeight="1" x14ac:dyDescent="0.25"/>
  <cols>
    <col min="1" max="1" width="62.7109375" style="89" customWidth="1"/>
    <col min="2" max="2" width="18.7109375" style="109" customWidth="1"/>
    <col min="3" max="3" width="18.7109375" style="89" customWidth="1"/>
    <col min="4" max="13" width="18.7109375" style="89" hidden="1" customWidth="1"/>
    <col min="14" max="14" width="18.7109375" style="89" customWidth="1"/>
    <col min="15" max="15" width="18.7109375" style="109" customWidth="1"/>
    <col min="16" max="16" width="12.140625" style="89" bestFit="1" customWidth="1"/>
    <col min="17" max="17" width="16.140625" style="89" bestFit="1" customWidth="1"/>
    <col min="18" max="18" width="15.42578125" style="89" bestFit="1" customWidth="1"/>
    <col min="19" max="16384" width="6.85546875" style="89"/>
  </cols>
  <sheetData>
    <row r="1" spans="1:18" ht="69.95" customHeight="1" x14ac:dyDescent="0.25">
      <c r="B1" s="90"/>
      <c r="O1" s="89"/>
    </row>
    <row r="2" spans="1:18" s="91" customFormat="1" ht="18" customHeight="1" x14ac:dyDescent="0.25">
      <c r="A2" s="134" t="s">
        <v>49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8" s="91" customFormat="1" ht="15" customHeight="1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92"/>
    </row>
    <row r="4" spans="1:18" s="91" customFormat="1" ht="15" customHeight="1" x14ac:dyDescent="0.25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92"/>
    </row>
    <row r="5" spans="1:18" s="91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92"/>
    </row>
    <row r="6" spans="1:18" s="91" customFormat="1" ht="15" customHeight="1" x14ac:dyDescent="0.25">
      <c r="A6" s="135" t="s">
        <v>54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92"/>
    </row>
    <row r="7" spans="1:18" s="91" customFormat="1" ht="18" customHeight="1" x14ac:dyDescent="0.25">
      <c r="N7" s="93"/>
    </row>
    <row r="8" spans="1:18" s="92" customFormat="1" ht="18" customHeight="1" x14ac:dyDescent="0.25">
      <c r="A8" s="136" t="s">
        <v>92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8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  <c r="O9" s="89"/>
    </row>
    <row r="10" spans="1:18" ht="18" customHeight="1" x14ac:dyDescent="0.25">
      <c r="A10" s="97"/>
      <c r="B10" s="110">
        <v>45689</v>
      </c>
      <c r="C10" s="110">
        <v>45717</v>
      </c>
      <c r="D10" s="110">
        <v>45748</v>
      </c>
      <c r="E10" s="110">
        <v>45778</v>
      </c>
      <c r="F10" s="110">
        <v>45809</v>
      </c>
      <c r="G10" s="110">
        <v>45839</v>
      </c>
      <c r="H10" s="110">
        <v>45870</v>
      </c>
      <c r="I10" s="110">
        <v>45901</v>
      </c>
      <c r="J10" s="110">
        <v>45931</v>
      </c>
      <c r="K10" s="110">
        <v>45962</v>
      </c>
      <c r="L10" s="110">
        <v>45992</v>
      </c>
      <c r="M10" s="110">
        <v>45658</v>
      </c>
      <c r="N10" s="99" t="s">
        <v>28</v>
      </c>
      <c r="O10" s="89"/>
    </row>
    <row r="11" spans="1:18" ht="18" customHeight="1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O11" s="89"/>
    </row>
    <row r="12" spans="1:18" ht="18" customHeight="1" x14ac:dyDescent="0.25">
      <c r="A12" s="100" t="s">
        <v>93</v>
      </c>
      <c r="B12" s="101">
        <f t="shared" ref="B12:N12" si="0">SUM(B13:B17)</f>
        <v>64288192.920000002</v>
      </c>
      <c r="C12" s="101">
        <f t="shared" si="0"/>
        <v>65169234</v>
      </c>
      <c r="D12" s="101">
        <f t="shared" si="0"/>
        <v>0</v>
      </c>
      <c r="E12" s="101">
        <f t="shared" si="0"/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101">
        <f t="shared" si="0"/>
        <v>129457426.92</v>
      </c>
      <c r="O12" s="108"/>
      <c r="P12" s="96"/>
      <c r="R12" s="108"/>
    </row>
    <row r="13" spans="1:18" ht="17.100000000000001" customHeight="1" x14ac:dyDescent="0.25">
      <c r="A13" s="104" t="s">
        <v>94</v>
      </c>
      <c r="B13" s="105">
        <f>59957254.47+2655998.81</f>
        <v>62613253.280000001</v>
      </c>
      <c r="C13" s="105">
        <v>63372000.189999998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11">
        <f>SUM(B13:M13)</f>
        <v>125985253.47</v>
      </c>
      <c r="O13" s="89"/>
    </row>
    <row r="14" spans="1:18" ht="17.100000000000001" customHeight="1" x14ac:dyDescent="0.25">
      <c r="A14" s="104" t="s">
        <v>95</v>
      </c>
      <c r="B14" s="105">
        <v>1520695.57</v>
      </c>
      <c r="C14" s="105">
        <v>1553676.07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11">
        <f>SUM(B14:M14)</f>
        <v>3074371.64</v>
      </c>
      <c r="O14" s="89"/>
    </row>
    <row r="15" spans="1:18" ht="17.100000000000001" customHeight="1" x14ac:dyDescent="0.25">
      <c r="A15" s="104" t="s">
        <v>96</v>
      </c>
      <c r="B15" s="105">
        <v>57312.11</v>
      </c>
      <c r="C15" s="105">
        <v>155277.14000000001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11">
        <f>SUM(B15:M15)</f>
        <v>212589.25</v>
      </c>
      <c r="O15" s="89"/>
    </row>
    <row r="16" spans="1:18" ht="17.100000000000001" customHeight="1" x14ac:dyDescent="0.25">
      <c r="A16" s="104" t="s">
        <v>97</v>
      </c>
      <c r="B16" s="105">
        <v>45210.85</v>
      </c>
      <c r="C16" s="105">
        <v>43947.519999999997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11">
        <f>SUM(B16:M16)</f>
        <v>89158.37</v>
      </c>
      <c r="O16" s="112"/>
    </row>
    <row r="17" spans="1:18" ht="17.100000000000001" customHeight="1" x14ac:dyDescent="0.25">
      <c r="A17" s="104" t="s">
        <v>98</v>
      </c>
      <c r="B17" s="105">
        <v>51721.11</v>
      </c>
      <c r="C17" s="105">
        <v>44333.08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11">
        <f>SUM(B17:M17)</f>
        <v>96054.19</v>
      </c>
      <c r="O17" s="89"/>
    </row>
    <row r="18" spans="1:18" s="115" customFormat="1" ht="9.9499999999999993" customHeight="1" x14ac:dyDescent="0.25">
      <c r="A18" s="104"/>
      <c r="B18" s="113"/>
      <c r="C18" s="113"/>
      <c r="D18" s="105"/>
      <c r="E18" s="113"/>
      <c r="F18" s="113"/>
      <c r="G18" s="113"/>
      <c r="H18" s="113"/>
      <c r="I18" s="113"/>
      <c r="J18" s="113"/>
      <c r="K18" s="113"/>
      <c r="L18" s="113"/>
      <c r="M18" s="113"/>
      <c r="N18" s="111"/>
      <c r="O18" s="114"/>
      <c r="Q18" s="114"/>
      <c r="R18" s="116"/>
    </row>
    <row r="19" spans="1:18" ht="18" customHeight="1" x14ac:dyDescent="0.25">
      <c r="A19" s="100" t="s">
        <v>99</v>
      </c>
      <c r="B19" s="101">
        <f t="shared" ref="B19:N19" si="1">SUM(B27:B35)+B26</f>
        <v>-66780204.529999994</v>
      </c>
      <c r="C19" s="101">
        <f t="shared" si="1"/>
        <v>-68266383.969999999</v>
      </c>
      <c r="D19" s="101">
        <f t="shared" si="1"/>
        <v>0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  <c r="N19" s="101">
        <f t="shared" si="1"/>
        <v>-135046588.5</v>
      </c>
      <c r="O19" s="108"/>
      <c r="P19" s="96"/>
      <c r="R19" s="108"/>
    </row>
    <row r="20" spans="1:18" ht="17.100000000000001" customHeight="1" x14ac:dyDescent="0.25">
      <c r="A20" s="117" t="s">
        <v>100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89"/>
    </row>
    <row r="21" spans="1:18" ht="17.100000000000001" customHeight="1" x14ac:dyDescent="0.25">
      <c r="A21" s="119" t="s">
        <v>101</v>
      </c>
      <c r="B21" s="105">
        <v>-30008973.199999996</v>
      </c>
      <c r="C21" s="105">
        <v>-28965108.759999994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11">
        <f t="shared" ref="N21" si="2">SUM(B21:M21)</f>
        <v>-58974081.959999993</v>
      </c>
      <c r="O21" s="89"/>
    </row>
    <row r="22" spans="1:18" ht="17.100000000000001" customHeight="1" x14ac:dyDescent="0.25">
      <c r="A22" s="119" t="s">
        <v>102</v>
      </c>
      <c r="B22" s="105">
        <v>-4164412.47</v>
      </c>
      <c r="C22" s="105">
        <v>-3717272.2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11">
        <f>SUM(B22:M22)</f>
        <v>-7881684.6699999999</v>
      </c>
      <c r="O22" s="108"/>
    </row>
    <row r="23" spans="1:18" ht="17.100000000000001" customHeight="1" x14ac:dyDescent="0.25">
      <c r="A23" s="119" t="s">
        <v>103</v>
      </c>
      <c r="B23" s="105">
        <v>-3586135.3499999996</v>
      </c>
      <c r="C23" s="105">
        <v>-3429884.75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11">
        <f t="shared" ref="N23" si="3">SUM(B23:M23)</f>
        <v>-7016020.0999999996</v>
      </c>
      <c r="O23" s="89"/>
    </row>
    <row r="24" spans="1:18" ht="17.100000000000001" customHeight="1" x14ac:dyDescent="0.25">
      <c r="A24" s="119" t="s">
        <v>104</v>
      </c>
      <c r="B24" s="105">
        <v>-2676783.56</v>
      </c>
      <c r="C24" s="105">
        <v>-2776941.84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11">
        <f>SUM(B24:M24)</f>
        <v>-5453725.4000000004</v>
      </c>
      <c r="O24" s="108"/>
    </row>
    <row r="25" spans="1:18" ht="17.100000000000001" customHeight="1" x14ac:dyDescent="0.25">
      <c r="A25" s="119" t="s">
        <v>105</v>
      </c>
      <c r="B25" s="105">
        <v>-2630957.86</v>
      </c>
      <c r="C25" s="105">
        <v>-2490867.0099999998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11">
        <f>SUM(B25:M25)</f>
        <v>-5121824.8699999992</v>
      </c>
      <c r="O25" s="108"/>
    </row>
    <row r="26" spans="1:18" ht="18" customHeight="1" x14ac:dyDescent="0.25">
      <c r="A26" s="120" t="s">
        <v>106</v>
      </c>
      <c r="B26" s="118">
        <f t="shared" ref="B26:N26" si="4">SUM(B21:B25)</f>
        <v>-43067262.439999998</v>
      </c>
      <c r="C26" s="118">
        <f t="shared" si="4"/>
        <v>-41380074.559999995</v>
      </c>
      <c r="D26" s="118">
        <f t="shared" si="4"/>
        <v>0</v>
      </c>
      <c r="E26" s="118">
        <f t="shared" si="4"/>
        <v>0</v>
      </c>
      <c r="F26" s="118">
        <f t="shared" si="4"/>
        <v>0</v>
      </c>
      <c r="G26" s="118">
        <f t="shared" si="4"/>
        <v>0</v>
      </c>
      <c r="H26" s="118">
        <f t="shared" si="4"/>
        <v>0</v>
      </c>
      <c r="I26" s="118">
        <f t="shared" si="4"/>
        <v>0</v>
      </c>
      <c r="J26" s="118">
        <f t="shared" si="4"/>
        <v>0</v>
      </c>
      <c r="K26" s="118">
        <f t="shared" si="4"/>
        <v>0</v>
      </c>
      <c r="L26" s="118">
        <f t="shared" si="4"/>
        <v>0</v>
      </c>
      <c r="M26" s="118">
        <f t="shared" si="4"/>
        <v>0</v>
      </c>
      <c r="N26" s="118">
        <f t="shared" si="4"/>
        <v>-84447337</v>
      </c>
      <c r="O26" s="108"/>
    </row>
    <row r="27" spans="1:18" ht="17.100000000000001" customHeight="1" x14ac:dyDescent="0.25">
      <c r="A27" s="104" t="s">
        <v>107</v>
      </c>
      <c r="B27" s="105">
        <v>-15045599.77</v>
      </c>
      <c r="C27" s="105">
        <v>-14041141.07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11">
        <f t="shared" ref="N27:N35" si="5">SUM(B27:M27)</f>
        <v>-29086740.84</v>
      </c>
      <c r="O27" s="108"/>
    </row>
    <row r="28" spans="1:18" ht="17.100000000000001" customHeight="1" x14ac:dyDescent="0.25">
      <c r="A28" s="104" t="s">
        <v>108</v>
      </c>
      <c r="B28" s="105">
        <v>-6276266.0600000005</v>
      </c>
      <c r="C28" s="105">
        <v>-9905501.0199999996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11">
        <f t="shared" si="5"/>
        <v>-16181767.08</v>
      </c>
      <c r="O28" s="108"/>
    </row>
    <row r="29" spans="1:18" ht="17.100000000000001" customHeight="1" x14ac:dyDescent="0.25">
      <c r="A29" s="104" t="s">
        <v>109</v>
      </c>
      <c r="B29" s="105">
        <v>-773705.39999999991</v>
      </c>
      <c r="C29" s="105">
        <v>-1059561.7299999995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11">
        <f t="shared" si="5"/>
        <v>-1833267.1299999994</v>
      </c>
      <c r="O29" s="108"/>
    </row>
    <row r="30" spans="1:18" ht="17.100000000000001" customHeight="1" x14ac:dyDescent="0.25">
      <c r="A30" s="104" t="s">
        <v>110</v>
      </c>
      <c r="B30" s="105">
        <v>-317650.12</v>
      </c>
      <c r="C30" s="105">
        <v>-440867.85000000003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11">
        <f>SUM(B30:M30)</f>
        <v>-758517.97</v>
      </c>
      <c r="O30" s="89"/>
    </row>
    <row r="31" spans="1:18" ht="17.100000000000001" customHeight="1" x14ac:dyDescent="0.25">
      <c r="A31" s="104" t="s">
        <v>111</v>
      </c>
      <c r="B31" s="105">
        <v>-369850.50000000006</v>
      </c>
      <c r="C31" s="105">
        <v>-372799.07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11">
        <f>SUM(B31:M31)</f>
        <v>-742649.57000000007</v>
      </c>
      <c r="O31" s="121"/>
    </row>
    <row r="32" spans="1:18" ht="17.100000000000001" customHeight="1" x14ac:dyDescent="0.25">
      <c r="A32" s="104" t="s">
        <v>112</v>
      </c>
      <c r="B32" s="105">
        <v>-237395.22</v>
      </c>
      <c r="C32" s="105">
        <v>-499583.65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11">
        <f t="shared" si="5"/>
        <v>-736978.87</v>
      </c>
      <c r="O32" s="121"/>
    </row>
    <row r="33" spans="1:18" ht="17.100000000000001" customHeight="1" x14ac:dyDescent="0.25">
      <c r="A33" s="104" t="s">
        <v>113</v>
      </c>
      <c r="B33" s="105">
        <v>-93462.78</v>
      </c>
      <c r="C33" s="105">
        <v>-90861.75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11">
        <f t="shared" si="5"/>
        <v>-184324.53</v>
      </c>
      <c r="O33" s="121"/>
    </row>
    <row r="34" spans="1:18" ht="17.100000000000001" customHeight="1" x14ac:dyDescent="0.25">
      <c r="A34" s="104" t="s">
        <v>114</v>
      </c>
      <c r="B34" s="106">
        <v>0</v>
      </c>
      <c r="C34" s="106">
        <v>0</v>
      </c>
      <c r="D34" s="106"/>
      <c r="E34" s="106"/>
      <c r="F34" s="106"/>
      <c r="G34" s="106"/>
      <c r="H34" s="106"/>
      <c r="I34" s="106"/>
      <c r="J34" s="106"/>
      <c r="K34" s="105"/>
      <c r="L34" s="106"/>
      <c r="M34" s="106"/>
      <c r="N34" s="106">
        <f>SUM(B34:M34)</f>
        <v>0</v>
      </c>
      <c r="O34" s="89"/>
    </row>
    <row r="35" spans="1:18" ht="17.100000000000001" customHeight="1" x14ac:dyDescent="0.25">
      <c r="A35" s="104" t="s">
        <v>115</v>
      </c>
      <c r="B35" s="105">
        <v>-599012.24</v>
      </c>
      <c r="C35" s="105">
        <v>-475993.27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11">
        <f t="shared" si="5"/>
        <v>-1075005.51</v>
      </c>
      <c r="O35" s="89"/>
    </row>
    <row r="36" spans="1:18" ht="9.9499999999999993" customHeight="1" x14ac:dyDescent="0.25">
      <c r="A36" s="104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1"/>
      <c r="N36" s="111"/>
      <c r="O36" s="89"/>
    </row>
    <row r="37" spans="1:18" ht="18" customHeight="1" x14ac:dyDescent="0.25">
      <c r="A37" s="100" t="s">
        <v>116</v>
      </c>
      <c r="B37" s="101">
        <f t="shared" ref="B37:N37" si="6">B12+B19</f>
        <v>-2492011.609999992</v>
      </c>
      <c r="C37" s="101">
        <f t="shared" si="6"/>
        <v>-3097149.9699999988</v>
      </c>
      <c r="D37" s="101">
        <f t="shared" si="6"/>
        <v>0</v>
      </c>
      <c r="E37" s="101">
        <f t="shared" si="6"/>
        <v>0</v>
      </c>
      <c r="F37" s="101">
        <f t="shared" si="6"/>
        <v>0</v>
      </c>
      <c r="G37" s="101">
        <f t="shared" si="6"/>
        <v>0</v>
      </c>
      <c r="H37" s="101">
        <f t="shared" si="6"/>
        <v>0</v>
      </c>
      <c r="I37" s="101">
        <f t="shared" si="6"/>
        <v>0</v>
      </c>
      <c r="J37" s="101">
        <f t="shared" si="6"/>
        <v>0</v>
      </c>
      <c r="K37" s="101">
        <f t="shared" si="6"/>
        <v>0</v>
      </c>
      <c r="L37" s="101">
        <f t="shared" si="6"/>
        <v>0</v>
      </c>
      <c r="M37" s="101">
        <f t="shared" si="6"/>
        <v>0</v>
      </c>
      <c r="N37" s="101">
        <f t="shared" si="6"/>
        <v>-5589161.5799999982</v>
      </c>
      <c r="O37" s="89"/>
    </row>
    <row r="38" spans="1:18" ht="18" customHeight="1" x14ac:dyDescent="0.25">
      <c r="A38" s="122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89"/>
    </row>
    <row r="39" spans="1:18" ht="18" customHeight="1" x14ac:dyDescent="0.25">
      <c r="A39" s="123" t="s">
        <v>117</v>
      </c>
      <c r="B39" s="124">
        <f t="shared" ref="B39:M39" si="7">SUM(B40:B41)</f>
        <v>107344.26000000001</v>
      </c>
      <c r="C39" s="124">
        <f t="shared" si="7"/>
        <v>170515.01</v>
      </c>
      <c r="D39" s="124">
        <f t="shared" si="7"/>
        <v>0</v>
      </c>
      <c r="E39" s="124">
        <f t="shared" si="7"/>
        <v>0</v>
      </c>
      <c r="F39" s="124">
        <f t="shared" si="7"/>
        <v>0</v>
      </c>
      <c r="G39" s="124">
        <f t="shared" si="7"/>
        <v>0</v>
      </c>
      <c r="H39" s="124">
        <f t="shared" si="7"/>
        <v>0</v>
      </c>
      <c r="I39" s="124">
        <f t="shared" si="7"/>
        <v>0</v>
      </c>
      <c r="J39" s="124">
        <f t="shared" si="7"/>
        <v>0</v>
      </c>
      <c r="K39" s="124">
        <f t="shared" si="7"/>
        <v>0</v>
      </c>
      <c r="L39" s="124">
        <f t="shared" si="7"/>
        <v>0</v>
      </c>
      <c r="M39" s="124">
        <f t="shared" si="7"/>
        <v>0</v>
      </c>
      <c r="N39" s="124">
        <f>SUM(N40:N41)</f>
        <v>277859.26999999996</v>
      </c>
      <c r="O39" s="89"/>
    </row>
    <row r="40" spans="1:18" ht="17.100000000000001" customHeight="1" x14ac:dyDescent="0.25">
      <c r="A40" s="104" t="s">
        <v>118</v>
      </c>
      <c r="B40" s="105">
        <v>108188.63</v>
      </c>
      <c r="C40" s="105">
        <v>203751.71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13"/>
      <c r="N40" s="111">
        <f>SUM(B40:M40)</f>
        <v>311940.33999999997</v>
      </c>
      <c r="O40" s="89"/>
    </row>
    <row r="41" spans="1:18" ht="17.100000000000001" customHeight="1" x14ac:dyDescent="0.25">
      <c r="A41" s="104" t="s">
        <v>119</v>
      </c>
      <c r="B41" s="105">
        <v>-844.37</v>
      </c>
      <c r="C41" s="105">
        <v>-33236.699999999997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13"/>
      <c r="N41" s="111">
        <f>SUM(B41:M41)</f>
        <v>-34081.07</v>
      </c>
      <c r="O41" s="89"/>
    </row>
    <row r="42" spans="1:18" ht="9.9499999999999993" customHeight="1" x14ac:dyDescent="0.25">
      <c r="A42" s="104"/>
      <c r="B42" s="113"/>
      <c r="C42" s="113"/>
      <c r="D42" s="113"/>
      <c r="E42" s="113"/>
      <c r="F42" s="113"/>
      <c r="G42" s="113"/>
      <c r="H42" s="113"/>
      <c r="I42" s="105"/>
      <c r="J42" s="113"/>
      <c r="K42" s="113"/>
      <c r="L42" s="113"/>
      <c r="M42" s="111"/>
      <c r="N42" s="111"/>
      <c r="O42" s="89"/>
    </row>
    <row r="43" spans="1:18" ht="18" customHeight="1" x14ac:dyDescent="0.25">
      <c r="A43" s="125" t="s">
        <v>91</v>
      </c>
      <c r="B43" s="126">
        <f t="shared" ref="B43:M43" si="8">B37+B39</f>
        <v>-2384667.3499999922</v>
      </c>
      <c r="C43" s="126">
        <f t="shared" si="8"/>
        <v>-2926634.959999999</v>
      </c>
      <c r="D43" s="126">
        <f t="shared" si="8"/>
        <v>0</v>
      </c>
      <c r="E43" s="126">
        <f t="shared" si="8"/>
        <v>0</v>
      </c>
      <c r="F43" s="126">
        <f t="shared" si="8"/>
        <v>0</v>
      </c>
      <c r="G43" s="126">
        <f t="shared" si="8"/>
        <v>0</v>
      </c>
      <c r="H43" s="126">
        <f t="shared" si="8"/>
        <v>0</v>
      </c>
      <c r="I43" s="126">
        <f t="shared" si="8"/>
        <v>0</v>
      </c>
      <c r="J43" s="126">
        <f t="shared" si="8"/>
        <v>0</v>
      </c>
      <c r="K43" s="126">
        <f t="shared" si="8"/>
        <v>0</v>
      </c>
      <c r="L43" s="126">
        <f t="shared" si="8"/>
        <v>0</v>
      </c>
      <c r="M43" s="126">
        <f t="shared" si="8"/>
        <v>0</v>
      </c>
      <c r="N43" s="126">
        <f>N37+N39</f>
        <v>-5311302.3099999987</v>
      </c>
      <c r="O43" s="89"/>
    </row>
    <row r="44" spans="1:18" s="115" customFormat="1" ht="15" customHeight="1" x14ac:dyDescent="0.25">
      <c r="B44" s="114"/>
      <c r="N44" s="114"/>
      <c r="O44" s="114"/>
      <c r="Q44" s="114"/>
      <c r="R44" s="116"/>
    </row>
    <row r="45" spans="1:18" s="115" customFormat="1" ht="15" customHeight="1" x14ac:dyDescent="0.25">
      <c r="A45" s="89"/>
      <c r="B45" s="114"/>
      <c r="F45" s="127">
        <v>-2937930.2900000135</v>
      </c>
      <c r="G45" s="127">
        <v>-3387685.7700000154</v>
      </c>
      <c r="H45" s="128"/>
      <c r="N45" s="114"/>
      <c r="O45" s="114"/>
      <c r="Q45" s="114"/>
      <c r="R45" s="116"/>
    </row>
    <row r="46" spans="1:18" s="115" customFormat="1" ht="15" customHeight="1" x14ac:dyDescent="0.25">
      <c r="B46" s="129"/>
      <c r="C46" s="129"/>
      <c r="D46" s="129"/>
      <c r="E46" s="129"/>
      <c r="F46" s="127">
        <f>+F45-F43</f>
        <v>-2937930.2900000135</v>
      </c>
      <c r="G46" s="127">
        <f>+G45-G43</f>
        <v>-3387685.7700000154</v>
      </c>
      <c r="H46" s="130"/>
      <c r="I46" s="129"/>
      <c r="J46" s="129"/>
      <c r="N46" s="114"/>
      <c r="O46" s="114"/>
      <c r="Q46" s="114"/>
      <c r="R46" s="116"/>
    </row>
    <row r="47" spans="1:18" s="115" customFormat="1" ht="15" customHeight="1" x14ac:dyDescent="0.25">
      <c r="B47" s="114"/>
      <c r="C47" s="114"/>
      <c r="D47" s="114"/>
      <c r="E47" s="114"/>
      <c r="F47" s="128"/>
      <c r="G47" s="128"/>
      <c r="H47" s="127"/>
      <c r="I47" s="114"/>
      <c r="J47" s="114"/>
      <c r="N47" s="114"/>
      <c r="O47" s="114"/>
    </row>
    <row r="48" spans="1:18" ht="15" customHeight="1" x14ac:dyDescent="0.25">
      <c r="L48" s="115"/>
      <c r="M48" s="115"/>
      <c r="N48" s="114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5"/>
  <sheetViews>
    <sheetView showGridLines="0" zoomScale="70" zoomScaleNormal="70" workbookViewId="0">
      <selection activeCell="F14" sqref="F14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4" width="16.85546875" style="1" customWidth="1"/>
    <col min="5" max="16384" width="9.140625" style="1"/>
  </cols>
  <sheetData>
    <row r="1" spans="1:4" ht="73.5" customHeight="1" x14ac:dyDescent="0.25">
      <c r="A1" s="131"/>
      <c r="B1" s="131"/>
    </row>
    <row r="2" spans="1:4" ht="21.95" customHeight="1" x14ac:dyDescent="0.25">
      <c r="A2" s="131"/>
      <c r="B2" s="131"/>
      <c r="C2" s="38"/>
      <c r="D2" s="38"/>
    </row>
    <row r="3" spans="1:4" ht="33" customHeight="1" x14ac:dyDescent="0.25">
      <c r="A3" s="137" t="s">
        <v>49</v>
      </c>
      <c r="B3" s="137"/>
      <c r="C3" s="137"/>
      <c r="D3" s="137"/>
    </row>
    <row r="4" spans="1:4" ht="15" customHeight="1" x14ac:dyDescent="0.25">
      <c r="A4" s="137" t="s">
        <v>50</v>
      </c>
      <c r="B4" s="137"/>
      <c r="C4" s="137"/>
      <c r="D4" s="137"/>
    </row>
    <row r="5" spans="1:4" ht="15" customHeight="1" x14ac:dyDescent="0.25">
      <c r="A5" s="138" t="s">
        <v>52</v>
      </c>
      <c r="B5" s="138"/>
      <c r="C5" s="138"/>
      <c r="D5" s="138"/>
    </row>
    <row r="6" spans="1:4" ht="15" customHeight="1" x14ac:dyDescent="0.25">
      <c r="A6" s="136" t="s">
        <v>53</v>
      </c>
      <c r="B6" s="136"/>
      <c r="C6" s="136"/>
      <c r="D6" s="136"/>
    </row>
    <row r="7" spans="1:4" ht="18" customHeight="1" x14ac:dyDescent="0.25">
      <c r="A7" s="136"/>
      <c r="B7" s="136"/>
      <c r="C7" s="136"/>
      <c r="D7" s="136"/>
    </row>
    <row r="8" spans="1:4" ht="18" x14ac:dyDescent="0.25">
      <c r="A8" s="67"/>
      <c r="B8" s="67"/>
      <c r="C8" s="66"/>
      <c r="D8" s="66"/>
    </row>
    <row r="9" spans="1:4" s="6" customFormat="1" x14ac:dyDescent="0.25">
      <c r="C9" s="53" t="s">
        <v>35</v>
      </c>
      <c r="D9" s="53" t="s">
        <v>29</v>
      </c>
    </row>
    <row r="10" spans="1:4" s="8" customFormat="1" ht="12" thickBot="1" x14ac:dyDescent="0.3">
      <c r="C10" s="55">
        <v>2025</v>
      </c>
      <c r="D10" s="55">
        <v>2025</v>
      </c>
    </row>
    <row r="11" spans="1:4" x14ac:dyDescent="0.25">
      <c r="C11" s="57"/>
      <c r="D11" s="57"/>
    </row>
    <row r="12" spans="1:4" s="11" customFormat="1" ht="16.5" thickBot="1" x14ac:dyDescent="0.3">
      <c r="A12" s="40" t="s">
        <v>0</v>
      </c>
      <c r="C12" s="58">
        <v>3021.2300000001214</v>
      </c>
      <c r="D12" s="58">
        <f>C43</f>
        <v>3841.9500000001249</v>
      </c>
    </row>
    <row r="13" spans="1:4" x14ac:dyDescent="0.25">
      <c r="C13" s="57"/>
      <c r="D13" s="57"/>
    </row>
    <row r="14" spans="1:4" s="13" customFormat="1" ht="33.75" customHeight="1" x14ac:dyDescent="0.25">
      <c r="A14" s="39" t="s">
        <v>1</v>
      </c>
      <c r="C14" s="39"/>
      <c r="D14" s="39"/>
    </row>
    <row r="15" spans="1:4" s="15" customFormat="1" ht="15.75" x14ac:dyDescent="0.25">
      <c r="A15" s="41" t="s">
        <v>2</v>
      </c>
      <c r="C15" s="64">
        <v>0</v>
      </c>
      <c r="D15" s="64">
        <v>0</v>
      </c>
    </row>
    <row r="16" spans="1:4" s="15" customFormat="1" ht="15.75" x14ac:dyDescent="0.25">
      <c r="A16" s="41" t="s">
        <v>3</v>
      </c>
      <c r="C16" s="64">
        <v>0</v>
      </c>
      <c r="D16" s="64">
        <v>0</v>
      </c>
    </row>
    <row r="17" spans="1:4" s="15" customFormat="1" ht="15.75" x14ac:dyDescent="0.25">
      <c r="A17" s="41" t="s">
        <v>4</v>
      </c>
      <c r="C17" s="52">
        <v>0</v>
      </c>
      <c r="D17" s="52">
        <v>0</v>
      </c>
    </row>
    <row r="18" spans="1:4" s="15" customFormat="1" ht="15.75" x14ac:dyDescent="0.25">
      <c r="A18" s="41" t="s">
        <v>5</v>
      </c>
      <c r="C18" s="52">
        <v>62844</v>
      </c>
      <c r="D18" s="52">
        <v>62844</v>
      </c>
    </row>
    <row r="19" spans="1:4" s="15" customFormat="1" ht="15.75" x14ac:dyDescent="0.25">
      <c r="A19" s="41" t="s">
        <v>6</v>
      </c>
      <c r="C19" s="52">
        <v>130.09</v>
      </c>
      <c r="D19" s="52">
        <v>177.36</v>
      </c>
    </row>
    <row r="20" spans="1:4" s="15" customFormat="1" ht="15.75" x14ac:dyDescent="0.25">
      <c r="A20" s="41" t="s">
        <v>7</v>
      </c>
      <c r="C20" s="52">
        <v>11.39</v>
      </c>
      <c r="D20" s="52">
        <v>0.09</v>
      </c>
    </row>
    <row r="21" spans="1:4" s="11" customFormat="1" ht="15.75" x14ac:dyDescent="0.25">
      <c r="A21" s="42" t="s">
        <v>8</v>
      </c>
      <c r="B21" s="48"/>
      <c r="C21" s="43">
        <f t="shared" ref="C21:D21" si="0">SUM(C15:C20)</f>
        <v>62985.479999999996</v>
      </c>
      <c r="D21" s="43">
        <f t="shared" si="0"/>
        <v>63021.45</v>
      </c>
    </row>
    <row r="22" spans="1:4" x14ac:dyDescent="0.25">
      <c r="C22" s="61"/>
      <c r="D22" s="61"/>
    </row>
    <row r="23" spans="1:4" s="13" customFormat="1" ht="15.75" x14ac:dyDescent="0.25">
      <c r="A23" s="39" t="s">
        <v>9</v>
      </c>
      <c r="C23" s="62"/>
      <c r="D23" s="62"/>
    </row>
    <row r="24" spans="1:4" s="15" customFormat="1" ht="15.75" x14ac:dyDescent="0.25">
      <c r="A24" s="41" t="s">
        <v>10</v>
      </c>
      <c r="C24" s="65">
        <v>-36271.019999999997</v>
      </c>
      <c r="D24" s="65">
        <v>-39697.15</v>
      </c>
    </row>
    <row r="25" spans="1:4" s="15" customFormat="1" ht="15.75" x14ac:dyDescent="0.25">
      <c r="A25" s="41" t="s">
        <v>11</v>
      </c>
      <c r="C25" s="64">
        <v>0</v>
      </c>
      <c r="D25" s="64">
        <v>0</v>
      </c>
    </row>
    <row r="26" spans="1:4" s="15" customFormat="1" ht="15.75" x14ac:dyDescent="0.25">
      <c r="A26" s="41" t="s">
        <v>12</v>
      </c>
      <c r="C26" s="65">
        <v>-2542.67</v>
      </c>
      <c r="D26" s="65">
        <v>-2502.06</v>
      </c>
    </row>
    <row r="27" spans="1:4" s="15" customFormat="1" ht="15.75" x14ac:dyDescent="0.25">
      <c r="A27" s="44" t="s">
        <v>44</v>
      </c>
      <c r="B27" s="49"/>
      <c r="C27" s="45">
        <f t="shared" ref="C27:D27" si="1">SUM(C24:C26)</f>
        <v>-38813.689999999995</v>
      </c>
      <c r="D27" s="45">
        <f t="shared" si="1"/>
        <v>-42199.21</v>
      </c>
    </row>
    <row r="28" spans="1:4" s="15" customFormat="1" ht="15.75" x14ac:dyDescent="0.25">
      <c r="A28" s="41" t="s">
        <v>14</v>
      </c>
      <c r="C28" s="65">
        <v>-7636.81</v>
      </c>
      <c r="D28" s="65">
        <v>-7067.07</v>
      </c>
    </row>
    <row r="29" spans="1:4" s="15" customFormat="1" ht="15.75" x14ac:dyDescent="0.25">
      <c r="A29" s="41" t="s">
        <v>15</v>
      </c>
      <c r="C29" s="65">
        <v>-12806.65</v>
      </c>
      <c r="D29" s="65">
        <v>-9662.64</v>
      </c>
    </row>
    <row r="30" spans="1:4" s="15" customFormat="1" ht="15.75" x14ac:dyDescent="0.25">
      <c r="A30" s="41" t="s">
        <v>7</v>
      </c>
      <c r="C30" s="65">
        <v>-1596.85</v>
      </c>
      <c r="D30" s="65">
        <v>-1116.75</v>
      </c>
    </row>
    <row r="31" spans="1:4" s="11" customFormat="1" ht="15.75" x14ac:dyDescent="0.25">
      <c r="A31" s="42" t="s">
        <v>8</v>
      </c>
      <c r="B31" s="48"/>
      <c r="C31" s="46">
        <f t="shared" ref="C31:D31" si="2">SUM(C27:C30)</f>
        <v>-60853.999999999993</v>
      </c>
      <c r="D31" s="46">
        <f t="shared" si="2"/>
        <v>-60045.67</v>
      </c>
    </row>
    <row r="32" spans="1:4" x14ac:dyDescent="0.25">
      <c r="C32" s="61"/>
      <c r="D32" s="61"/>
    </row>
    <row r="33" spans="1:4" s="24" customFormat="1" ht="15.75" x14ac:dyDescent="0.25">
      <c r="A33" s="39" t="s">
        <v>16</v>
      </c>
      <c r="B33" s="13"/>
      <c r="C33" s="62"/>
      <c r="D33" s="62"/>
    </row>
    <row r="34" spans="1:4" s="25" customFormat="1" ht="15.75" x14ac:dyDescent="0.25">
      <c r="A34" s="41" t="s">
        <v>17</v>
      </c>
      <c r="B34" s="15"/>
      <c r="C34" s="65">
        <v>0</v>
      </c>
      <c r="D34" s="65">
        <v>0</v>
      </c>
    </row>
    <row r="35" spans="1:4" s="25" customFormat="1" ht="15.75" x14ac:dyDescent="0.25">
      <c r="A35" s="41" t="s">
        <v>18</v>
      </c>
      <c r="B35" s="15"/>
      <c r="C35" s="65">
        <v>0</v>
      </c>
      <c r="D35" s="65">
        <v>0</v>
      </c>
    </row>
    <row r="36" spans="1:4" s="25" customFormat="1" ht="15.75" x14ac:dyDescent="0.25">
      <c r="A36" s="41" t="s">
        <v>19</v>
      </c>
      <c r="B36" s="15"/>
      <c r="C36" s="65">
        <v>-1295.02</v>
      </c>
      <c r="D36" s="65">
        <v>-2415.46</v>
      </c>
    </row>
    <row r="37" spans="1:4" s="11" customFormat="1" ht="15.75" x14ac:dyDescent="0.25">
      <c r="A37" s="42" t="s">
        <v>8</v>
      </c>
      <c r="B37" s="48"/>
      <c r="C37" s="46">
        <f t="shared" ref="C37:D37" si="3">SUM(C34:C36)</f>
        <v>-1295.02</v>
      </c>
      <c r="D37" s="46">
        <f t="shared" si="3"/>
        <v>-2415.46</v>
      </c>
    </row>
    <row r="38" spans="1:4" x14ac:dyDescent="0.25">
      <c r="C38" s="61"/>
      <c r="D38" s="61"/>
    </row>
    <row r="39" spans="1:4" s="11" customFormat="1" ht="15.75" x14ac:dyDescent="0.25">
      <c r="A39" s="50" t="s">
        <v>20</v>
      </c>
      <c r="B39" s="47"/>
      <c r="C39" s="51">
        <f t="shared" ref="C39:D39" si="4">C21+C31+C37</f>
        <v>836.46000000000322</v>
      </c>
      <c r="D39" s="51">
        <f t="shared" si="4"/>
        <v>560.3199999999988</v>
      </c>
    </row>
    <row r="40" spans="1:4" s="29" customFormat="1" ht="15.75" x14ac:dyDescent="0.25">
      <c r="C40" s="63"/>
      <c r="D40" s="63"/>
    </row>
    <row r="41" spans="1:4" s="25" customFormat="1" ht="15.75" x14ac:dyDescent="0.25">
      <c r="A41" s="41" t="s">
        <v>21</v>
      </c>
      <c r="B41" s="15"/>
      <c r="C41" s="65">
        <v>-15.74</v>
      </c>
      <c r="D41" s="65">
        <v>-16.77</v>
      </c>
    </row>
    <row r="42" spans="1:4" x14ac:dyDescent="0.25">
      <c r="C42" s="61"/>
      <c r="D42" s="61"/>
    </row>
    <row r="43" spans="1:4" s="11" customFormat="1" ht="15.75" x14ac:dyDescent="0.25">
      <c r="A43" s="42" t="s">
        <v>22</v>
      </c>
      <c r="B43" s="48"/>
      <c r="C43" s="46">
        <f t="shared" ref="C43:D43" si="5">C12+C39+C41</f>
        <v>3841.9500000001249</v>
      </c>
      <c r="D43" s="46">
        <f t="shared" si="5"/>
        <v>4385.5000000001237</v>
      </c>
    </row>
    <row r="44" spans="1:4" x14ac:dyDescent="0.25">
      <c r="C44" s="19"/>
      <c r="D44" s="19"/>
    </row>
    <row r="45" spans="1:4" x14ac:dyDescent="0.25">
      <c r="A45" s="1" t="s">
        <v>48</v>
      </c>
    </row>
  </sheetData>
  <mergeCells count="6">
    <mergeCell ref="A6:D7"/>
    <mergeCell ref="A1:B1"/>
    <mergeCell ref="A2:B2"/>
    <mergeCell ref="A3:D3"/>
    <mergeCell ref="A4:D4"/>
    <mergeCell ref="A5:D5"/>
  </mergeCells>
  <phoneticPr fontId="18" type="noConversion"/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D35"/>
  <sheetViews>
    <sheetView showGridLines="0" zoomScale="70" zoomScaleNormal="70" workbookViewId="0">
      <selection activeCell="F13" sqref="F13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4" width="12.140625" style="1" customWidth="1"/>
    <col min="5" max="16384" width="9.140625" style="1"/>
  </cols>
  <sheetData>
    <row r="1" spans="1:4" ht="49.5" customHeight="1" x14ac:dyDescent="0.25">
      <c r="A1" s="131"/>
      <c r="B1" s="131"/>
    </row>
    <row r="2" spans="1:4" ht="21" customHeight="1" x14ac:dyDescent="0.25">
      <c r="A2" s="131"/>
      <c r="B2" s="131"/>
    </row>
    <row r="3" spans="1:4" ht="18" customHeight="1" x14ac:dyDescent="0.25">
      <c r="A3" s="137" t="s">
        <v>49</v>
      </c>
      <c r="B3" s="137"/>
      <c r="C3" s="137"/>
      <c r="D3" s="137"/>
    </row>
    <row r="4" spans="1:4" ht="20.25" customHeight="1" x14ac:dyDescent="0.25">
      <c r="A4" s="135" t="s">
        <v>50</v>
      </c>
      <c r="B4" s="135"/>
      <c r="C4" s="135"/>
      <c r="D4" s="135"/>
    </row>
    <row r="5" spans="1:4" ht="20.25" customHeight="1" x14ac:dyDescent="0.25">
      <c r="A5" s="136" t="s">
        <v>52</v>
      </c>
      <c r="B5" s="136"/>
      <c r="C5" s="136"/>
      <c r="D5" s="136"/>
    </row>
    <row r="6" spans="1:4" ht="15" customHeight="1" x14ac:dyDescent="0.25">
      <c r="A6" s="136"/>
      <c r="B6" s="136"/>
      <c r="C6" s="67"/>
      <c r="D6" s="67"/>
    </row>
    <row r="7" spans="1:4" x14ac:dyDescent="0.25">
      <c r="A7" s="136" t="s">
        <v>51</v>
      </c>
      <c r="B7" s="136"/>
      <c r="C7" s="136"/>
      <c r="D7" s="136"/>
    </row>
    <row r="8" spans="1:4" ht="21" customHeight="1" x14ac:dyDescent="0.25">
      <c r="A8" s="139"/>
      <c r="B8" s="139"/>
    </row>
    <row r="9" spans="1:4" s="6" customFormat="1" x14ac:dyDescent="0.25">
      <c r="A9" s="54"/>
      <c r="B9" s="54"/>
      <c r="C9" s="59" t="s">
        <v>35</v>
      </c>
      <c r="D9" s="59" t="s">
        <v>29</v>
      </c>
    </row>
    <row r="10" spans="1:4" s="8" customFormat="1" ht="12" thickBot="1" x14ac:dyDescent="0.3">
      <c r="A10" s="56"/>
      <c r="B10" s="56"/>
      <c r="C10" s="60">
        <v>2025</v>
      </c>
      <c r="D10" s="60">
        <v>2025</v>
      </c>
    </row>
    <row r="11" spans="1:4" x14ac:dyDescent="0.25">
      <c r="A11" s="57"/>
      <c r="B11" s="57"/>
      <c r="C11" s="57"/>
      <c r="D11" s="57"/>
    </row>
    <row r="12" spans="1:4" s="71" customFormat="1" ht="30" customHeight="1" thickBot="1" x14ac:dyDescent="0.3">
      <c r="A12" s="68" t="s">
        <v>23</v>
      </c>
      <c r="B12" s="69"/>
      <c r="C12" s="70">
        <v>3842</v>
      </c>
      <c r="D12" s="70">
        <v>4385.5000000001237</v>
      </c>
    </row>
    <row r="13" spans="1:4" s="73" customFormat="1" ht="30" customHeight="1" x14ac:dyDescent="0.25">
      <c r="A13" s="72"/>
      <c r="B13" s="72"/>
      <c r="C13" s="72"/>
      <c r="D13" s="72"/>
    </row>
    <row r="14" spans="1:4" s="77" customFormat="1" ht="30" customHeight="1" x14ac:dyDescent="0.25">
      <c r="A14" s="74" t="s">
        <v>27</v>
      </c>
      <c r="B14" s="75"/>
      <c r="C14" s="76"/>
      <c r="D14" s="76"/>
    </row>
    <row r="15" spans="1:4" s="77" customFormat="1" ht="20.100000000000001" customHeight="1" x14ac:dyDescent="0.25">
      <c r="A15" s="78"/>
      <c r="B15" s="75"/>
      <c r="C15" s="79"/>
      <c r="D15" s="79"/>
    </row>
    <row r="16" spans="1:4" s="77" customFormat="1" ht="30" customHeight="1" x14ac:dyDescent="0.25">
      <c r="A16" s="80" t="s">
        <v>24</v>
      </c>
      <c r="B16" s="75"/>
      <c r="C16" s="81">
        <v>4986</v>
      </c>
      <c r="D16" s="81">
        <v>7488</v>
      </c>
    </row>
    <row r="17" spans="1:4" s="77" customFormat="1" ht="45.75" customHeight="1" x14ac:dyDescent="0.25">
      <c r="A17" s="80" t="s">
        <v>47</v>
      </c>
      <c r="B17" s="75"/>
      <c r="C17" s="81">
        <v>64</v>
      </c>
      <c r="D17" s="81">
        <v>48</v>
      </c>
    </row>
    <row r="18" spans="1:4" s="77" customFormat="1" ht="30" customHeight="1" x14ac:dyDescent="0.25">
      <c r="A18" s="80" t="s">
        <v>46</v>
      </c>
      <c r="B18" s="75"/>
      <c r="C18" s="81">
        <v>-4</v>
      </c>
      <c r="D18" s="81">
        <v>0</v>
      </c>
    </row>
    <row r="19" spans="1:4" s="73" customFormat="1" ht="30" customHeight="1" x14ac:dyDescent="0.25">
      <c r="A19" s="80" t="s">
        <v>45</v>
      </c>
      <c r="B19" s="75"/>
      <c r="C19" s="81"/>
      <c r="D19" s="81"/>
    </row>
    <row r="20" spans="1:4" s="85" customFormat="1" ht="20.100000000000001" customHeight="1" x14ac:dyDescent="0.25">
      <c r="A20" s="82"/>
      <c r="B20" s="83"/>
      <c r="C20" s="84"/>
      <c r="D20" s="84"/>
    </row>
    <row r="21" spans="1:4" s="77" customFormat="1" ht="30" customHeight="1" thickBot="1" x14ac:dyDescent="0.3">
      <c r="A21" s="86" t="s">
        <v>25</v>
      </c>
      <c r="B21" s="87"/>
      <c r="C21" s="88">
        <f t="shared" ref="C21:D21" si="0">SUM(C12:C19)</f>
        <v>8888</v>
      </c>
      <c r="D21" s="88">
        <f t="shared" si="0"/>
        <v>11921.500000000124</v>
      </c>
    </row>
    <row r="22" spans="1:4" ht="14.45" customHeight="1" x14ac:dyDescent="0.25"/>
    <row r="23" spans="1:4" ht="14.45" customHeight="1" x14ac:dyDescent="0.25"/>
    <row r="31" spans="1:4" ht="15" customHeight="1" x14ac:dyDescent="0.25"/>
    <row r="35" ht="15" customHeight="1" x14ac:dyDescent="0.25"/>
  </sheetData>
  <mergeCells count="8">
    <mergeCell ref="A8:B8"/>
    <mergeCell ref="A1:B1"/>
    <mergeCell ref="A2:B2"/>
    <mergeCell ref="A6:B6"/>
    <mergeCell ref="A3:D3"/>
    <mergeCell ref="A4:D4"/>
    <mergeCell ref="A5:D5"/>
    <mergeCell ref="A7:D7"/>
  </mergeCells>
  <phoneticPr fontId="18" type="noConversion"/>
  <printOptions horizontalCentered="1"/>
  <pageMargins left="0.59055118110236227" right="0.59055118110236227" top="1.1811023622047245" bottom="0.59055118110236227" header="0.31496062992125984" footer="0.31496062992125984"/>
  <pageSetup paperSize="9" scale="72" orientation="portrait" r:id="rId1"/>
  <headerFooter>
    <oddFooter>&amp;C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ICESP-CGs OP 88700_701</vt:lpstr>
      <vt:lpstr>BALANÇO</vt:lpstr>
      <vt:lpstr>DRE</vt:lpstr>
      <vt:lpstr>DFC</vt:lpstr>
      <vt:lpstr>CONCILIAÇÃO</vt:lpstr>
      <vt:lpstr>BALANÇO!Area_de_impressao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2025-04-23T12:44:55Z</cp:lastPrinted>
  <dcterms:created xsi:type="dcterms:W3CDTF">2018-09-18T19:31:35Z</dcterms:created>
  <dcterms:modified xsi:type="dcterms:W3CDTF">2025-04-29T10:35:14Z</dcterms:modified>
</cp:coreProperties>
</file>