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1\Portal Transparência\Planilhas salvas - Abr-25\"/>
    </mc:Choice>
  </mc:AlternateContent>
  <xr:revisionPtr revIDLastSave="0" documentId="13_ncr:1_{D08439FF-4A48-486B-BEB6-48BF819A2ADC}" xr6:coauthVersionLast="47" xr6:coauthVersionMax="47" xr10:uidLastSave="{00000000-0000-0000-0000-000000000000}"/>
  <bookViews>
    <workbookView xWindow="-120" yWindow="-120" windowWidth="24240" windowHeight="13140" tabRatio="931" xr2:uid="{00000000-000D-0000-FFFF-FFFF00000000}"/>
  </bookViews>
  <sheets>
    <sheet name="Projetos Ativos HCFMUSP" sheetId="43" r:id="rId1"/>
  </sheets>
  <definedNames>
    <definedName name="_xlnm._FilterDatabase" localSheetId="0" hidden="1">'Projetos Ativos HCFMUSP'!$A$7:$IR$43</definedName>
    <definedName name="_xlnm.Print_Area" localSheetId="0">'Projetos Ativos HCFMUSP'!$A$1:$G$349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43" l="1"/>
  <c r="G28" i="43"/>
  <c r="A177" i="43"/>
  <c r="G177" i="43" l="1"/>
  <c r="G87" i="43" l="1"/>
  <c r="A35" i="43"/>
  <c r="A36" i="43" s="1"/>
  <c r="A37" i="43" s="1"/>
  <c r="A38" i="43" s="1"/>
  <c r="A39" i="43" s="1"/>
  <c r="A40" i="43" s="1"/>
  <c r="A41" i="43" s="1"/>
  <c r="A42" i="43" s="1"/>
  <c r="A43" i="43" s="1"/>
  <c r="A9" i="43"/>
  <c r="A58" i="43"/>
  <c r="G91" i="43" l="1"/>
  <c r="G301" i="43" l="1"/>
  <c r="A93" i="43" l="1"/>
  <c r="A324" i="43" l="1"/>
  <c r="G208" i="43" l="1"/>
  <c r="G169" i="43"/>
  <c r="A142" i="43"/>
  <c r="A143" i="43" s="1"/>
  <c r="A144" i="43" s="1"/>
  <c r="A145" i="43" s="1"/>
  <c r="A146" i="43" s="1"/>
  <c r="A147" i="43" s="1"/>
  <c r="A148" i="43" s="1"/>
  <c r="A149" i="43" l="1"/>
  <c r="G331" i="43"/>
  <c r="G93" i="43"/>
  <c r="A152" i="43" l="1"/>
  <c r="A153" i="43" s="1"/>
  <c r="A154" i="43" s="1"/>
  <c r="A157" i="43" s="1"/>
  <c r="A163" i="43" s="1"/>
  <c r="A164" i="43" s="1"/>
  <c r="A165" i="43" s="1"/>
  <c r="A166" i="43" s="1"/>
  <c r="A167" i="43" s="1"/>
  <c r="A169" i="43" s="1"/>
  <c r="A184" i="43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l="1"/>
  <c r="A200" i="43" s="1"/>
  <c r="A201" i="43" s="1"/>
  <c r="A206" i="43" s="1"/>
  <c r="A207" i="43" s="1"/>
  <c r="A208" i="43" s="1"/>
  <c r="A209" i="43" s="1"/>
  <c r="A210" i="43" s="1"/>
  <c r="A211" i="43" l="1"/>
  <c r="A59" i="43"/>
  <c r="A212" i="43" l="1"/>
  <c r="A213" i="43" s="1"/>
  <c r="A214" i="43" l="1"/>
  <c r="G290" i="43"/>
  <c r="A215" i="43" l="1"/>
  <c r="A216" i="43" s="1"/>
  <c r="A217" i="43" s="1"/>
  <c r="A60" i="43" l="1"/>
  <c r="A61" i="43" s="1"/>
  <c r="A62" i="43" s="1"/>
  <c r="A63" i="43" l="1"/>
  <c r="A64" i="43" s="1"/>
  <c r="A65" i="43" s="1"/>
  <c r="A66" i="43" s="1"/>
  <c r="A67" i="43" s="1"/>
  <c r="A68" i="43" s="1"/>
  <c r="A10" i="43" l="1"/>
  <c r="A218" i="43" l="1"/>
  <c r="A220" i="43" s="1"/>
  <c r="A221" i="43" s="1"/>
  <c r="A222" i="43" s="1"/>
  <c r="G272" i="43"/>
  <c r="A223" i="43" l="1"/>
  <c r="A224" i="43" s="1"/>
  <c r="A225" i="43" l="1"/>
  <c r="A226" i="43" s="1"/>
  <c r="A227" i="43" s="1"/>
  <c r="A228" i="43" s="1"/>
  <c r="A229" i="43" s="1"/>
  <c r="A230" i="43" s="1"/>
  <c r="A231" i="43" s="1"/>
  <c r="A232" i="43" l="1"/>
  <c r="A237" i="43" s="1"/>
  <c r="A238" i="43" s="1"/>
  <c r="G330" i="43" l="1"/>
  <c r="G269" i="43" l="1"/>
  <c r="G327" i="43"/>
  <c r="G328" i="43"/>
  <c r="G262" i="43"/>
  <c r="G274" i="43" l="1"/>
  <c r="G259" i="43" l="1"/>
  <c r="G271" i="43"/>
  <c r="G299" i="43" l="1"/>
  <c r="G340" i="43"/>
  <c r="G339" i="43"/>
  <c r="A11" i="43" l="1"/>
  <c r="A12" i="43" s="1"/>
  <c r="A13" i="43" s="1"/>
  <c r="A14" i="43" s="1"/>
  <c r="A15" i="43" s="1"/>
  <c r="A16" i="43" s="1"/>
  <c r="A17" i="43" s="1"/>
  <c r="A18" i="43" l="1"/>
  <c r="A20" i="43" s="1"/>
  <c r="A21" i="43" l="1"/>
  <c r="A22" i="43" l="1"/>
  <c r="A23" i="43" l="1"/>
  <c r="A24" i="43" s="1"/>
  <c r="A25" i="43" s="1"/>
  <c r="A26" i="43" s="1"/>
  <c r="A27" i="43" s="1"/>
  <c r="A28" i="43" s="1"/>
  <c r="G264" i="43" l="1"/>
  <c r="G343" i="43" l="1"/>
  <c r="G92" i="43" l="1"/>
  <c r="G326" i="43" l="1"/>
  <c r="G325" i="43"/>
  <c r="G256" i="43" l="1"/>
  <c r="G312" i="43" l="1"/>
  <c r="G105" i="43" l="1"/>
  <c r="G135" i="43" s="1"/>
  <c r="G295" i="43" l="1"/>
  <c r="G335" i="43" l="1"/>
  <c r="G270" i="43" l="1"/>
  <c r="A94" i="43" l="1"/>
  <c r="A95" i="43" s="1"/>
  <c r="A96" i="43" l="1"/>
  <c r="G297" i="43" l="1"/>
  <c r="A97" i="43" l="1"/>
  <c r="G303" i="43"/>
  <c r="A98" i="43" l="1"/>
  <c r="A99" i="43" s="1"/>
  <c r="A100" i="43" s="1"/>
  <c r="A101" i="43" s="1"/>
  <c r="A103" i="43" s="1"/>
  <c r="A105" i="43" l="1"/>
  <c r="G304" i="43" l="1"/>
  <c r="G238" i="43" l="1"/>
  <c r="G344" i="43"/>
  <c r="A48" i="43"/>
  <c r="A49" i="43" s="1"/>
  <c r="A50" i="43" s="1"/>
  <c r="A251" i="43"/>
  <c r="A252" i="43" s="1"/>
  <c r="A254" i="43" s="1"/>
  <c r="A255" i="43" s="1"/>
  <c r="A256" i="43" s="1"/>
  <c r="A257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G346" i="43" l="1"/>
  <c r="A69" i="43"/>
  <c r="A71" i="43" s="1"/>
  <c r="A72" i="43" l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51" i="43"/>
  <c r="A52" i="43" s="1"/>
  <c r="A269" i="43" l="1"/>
  <c r="A270" i="43" s="1"/>
  <c r="A106" i="43"/>
  <c r="A108" i="43" s="1"/>
  <c r="A110" i="43" s="1"/>
  <c r="A112" i="43" s="1"/>
  <c r="A113" i="43" s="1"/>
  <c r="A271" i="43" l="1"/>
  <c r="A272" i="43" s="1"/>
  <c r="A273" i="43" s="1"/>
  <c r="A274" i="43" l="1"/>
  <c r="A275" i="43" s="1"/>
  <c r="A114" i="43"/>
  <c r="A116" i="43" l="1"/>
  <c r="A122" i="43" s="1"/>
  <c r="A124" i="43" s="1"/>
  <c r="A126" i="43" l="1"/>
  <c r="A128" i="43" s="1"/>
  <c r="A130" i="43" s="1"/>
  <c r="A132" i="43" s="1"/>
  <c r="A134" i="43" s="1"/>
  <c r="A135" i="43" s="1"/>
  <c r="A276" i="43" l="1"/>
  <c r="A277" i="43" s="1"/>
  <c r="A285" i="43" s="1"/>
  <c r="A287" i="43" l="1"/>
  <c r="A288" i="43" l="1"/>
  <c r="A289" i="43" s="1"/>
  <c r="A290" i="43" l="1"/>
  <c r="A293" i="43" s="1"/>
  <c r="A294" i="43" s="1"/>
  <c r="A295" i="43" l="1"/>
  <c r="A296" i="43" s="1"/>
  <c r="A297" i="43" s="1"/>
  <c r="A298" i="43" s="1"/>
  <c r="A299" i="43" s="1"/>
  <c r="A300" i="43" l="1"/>
  <c r="A301" i="43" s="1"/>
  <c r="A302" i="43" s="1"/>
  <c r="A303" i="43" s="1"/>
  <c r="A304" i="43" s="1"/>
  <c r="A306" i="43" s="1"/>
  <c r="A307" i="43" l="1"/>
  <c r="A308" i="43" s="1"/>
  <c r="A309" i="43" s="1"/>
  <c r="A310" i="43" s="1"/>
  <c r="A311" i="43" s="1"/>
  <c r="A312" i="43" s="1"/>
  <c r="A313" i="43" s="1"/>
  <c r="A322" i="43" s="1"/>
  <c r="A325" i="43"/>
  <c r="A326" i="43" s="1"/>
  <c r="A327" i="43" s="1"/>
  <c r="A328" i="43" l="1"/>
  <c r="A329" i="43" s="1"/>
  <c r="A330" i="43" s="1"/>
  <c r="A333" i="43" s="1"/>
  <c r="A334" i="43" l="1"/>
  <c r="A335" i="43" s="1"/>
  <c r="A336" i="43" s="1"/>
  <c r="A337" i="43" s="1"/>
  <c r="A338" i="43" s="1"/>
  <c r="A339" i="43" s="1"/>
  <c r="A340" i="43" l="1"/>
  <c r="A341" i="43" s="1"/>
  <c r="A342" i="43" s="1"/>
  <c r="A343" i="43" s="1"/>
  <c r="A344" i="43" l="1"/>
  <c r="A346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tc={32CBF3EA-D934-4A85-9AD4-905C7002E441}</author>
    <author>Arrailde Oliveira Cavalcante</author>
  </authors>
  <commentList>
    <comment ref="B12" authorId="0" shapeId="0" xr:uid="{32CBF3EA-D934-4A85-9AD4-905C7002E44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Aguardando a assinatura do Termo de Compomisso e a transferência de recursos da conta captação para a conta movimento.</t>
      </text>
    </comment>
    <comment ref="F20" authorId="1" shapeId="0" xr:uid="{78CEADD2-6FA0-44A2-837F-238069FE1982}">
      <text>
        <r>
          <rPr>
            <b/>
            <sz val="9"/>
            <color indexed="81"/>
            <rFont val="Segoe UI"/>
            <family val="2"/>
          </rPr>
          <t>Arrailde Oliveira Cavalcante:</t>
        </r>
        <r>
          <rPr>
            <sz val="9"/>
            <color indexed="81"/>
            <rFont val="Segoe UI"/>
            <family val="2"/>
          </rPr>
          <t xml:space="preserve">
Aguardando análise da prestação de contas para devolução do saldo remanescente</t>
        </r>
      </text>
    </comment>
    <comment ref="G210" authorId="1" shapeId="0" xr:uid="{69AB7F9D-9A86-42D6-9315-E04CEFEA38FA}">
      <text>
        <r>
          <rPr>
            <b/>
            <sz val="9"/>
            <color indexed="81"/>
            <rFont val="Segoe UI"/>
            <family val="2"/>
          </rPr>
          <t>Arrailde Oliveira Cavalcante: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 xml:space="preserve">Contrapartida econômica FFM R$ 158.271,28 </t>
        </r>
      </text>
    </comment>
    <comment ref="G211" authorId="1" shapeId="0" xr:uid="{A273B1C3-D0F2-451B-B2FF-0B66E0B3FA06}">
      <text>
        <r>
          <rPr>
            <b/>
            <sz val="9"/>
            <color indexed="81"/>
            <rFont val="Segoe UI"/>
            <family val="2"/>
          </rPr>
          <t>Arrailde Oliveira Cavalcante: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Contrapartida econômica FFM - R$ 193.476,80</t>
        </r>
      </text>
    </comment>
    <comment ref="G212" authorId="1" shapeId="0" xr:uid="{1F71E9E4-E663-423A-83EA-9FF754A27003}">
      <text>
        <r>
          <rPr>
            <b/>
            <sz val="9"/>
            <color indexed="81"/>
            <rFont val="Segoe UI"/>
            <family val="2"/>
          </rPr>
          <t>Arrailde Oliveira Cavalcante: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Contrapartida econômica FFM - R$ 345.459,84</t>
        </r>
      </text>
    </comment>
    <comment ref="G221" authorId="1" shapeId="0" xr:uid="{68FBAAA1-5D82-4C4A-AD47-F41F5A0D890B}">
      <text>
        <r>
          <rPr>
            <b/>
            <sz val="9"/>
            <color indexed="81"/>
            <rFont val="Segoe UI"/>
            <family val="2"/>
          </rPr>
          <t>Arrailde Oliveira Cavalcante: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Contrapartida econômica FFM - R$ 168.960,84</t>
        </r>
      </text>
    </comment>
  </commentList>
</comments>
</file>

<file path=xl/sharedStrings.xml><?xml version="1.0" encoding="utf-8"?>
<sst xmlns="http://schemas.openxmlformats.org/spreadsheetml/2006/main" count="1147" uniqueCount="611">
  <si>
    <t>FINEP</t>
  </si>
  <si>
    <t>RESPONSÁVEL</t>
  </si>
  <si>
    <t>Valor Total dos Projetos Ativos Públicos Estaduais</t>
  </si>
  <si>
    <t>VALOR CONTRATO</t>
  </si>
  <si>
    <t>MPT</t>
  </si>
  <si>
    <t>SES</t>
  </si>
  <si>
    <t>Ricardo Nitrini</t>
  </si>
  <si>
    <t>Flair José Carrilho</t>
  </si>
  <si>
    <t>OPAS</t>
  </si>
  <si>
    <t>Wilson Jacob Filho</t>
  </si>
  <si>
    <t>Paulo Andrade Lotufo</t>
  </si>
  <si>
    <t>PROJETOS PRIVADOS NACIONAIS</t>
  </si>
  <si>
    <t>Nº</t>
  </si>
  <si>
    <t>CG</t>
  </si>
  <si>
    <t>PROJETOS PÚBLICOS FEDERAIS</t>
  </si>
  <si>
    <t>VIGÊNCIA</t>
  </si>
  <si>
    <t>ÓRGÃO SUB.</t>
  </si>
  <si>
    <t>MS</t>
  </si>
  <si>
    <t>Valor Total dos Projetos Ativos Públicos Federais</t>
  </si>
  <si>
    <t>PROJETOS PÚBLICOS ESTADUAIS</t>
  </si>
  <si>
    <t>UCSF</t>
  </si>
  <si>
    <t>Valor Total dos Projetos Ativos Públicos Federais - SICONV</t>
  </si>
  <si>
    <t>PROJETOS PÚBLICOS FEDERAIS - SICONV</t>
  </si>
  <si>
    <t>PROJETOS INTERNACIONAIS</t>
  </si>
  <si>
    <t>Valor Total dos Projetos Ativos Internacionais</t>
  </si>
  <si>
    <t>-</t>
  </si>
  <si>
    <t>variável</t>
  </si>
  <si>
    <t>Johnson &amp; Johnson</t>
  </si>
  <si>
    <t>Cirurgia Craniofacial</t>
  </si>
  <si>
    <t>Alberto José Da Silva Duarte</t>
  </si>
  <si>
    <t>Margarida Harumi Miyazaki</t>
  </si>
  <si>
    <t>Sueli Satie Hamada Jucá</t>
  </si>
  <si>
    <t>Jorge Casseb</t>
  </si>
  <si>
    <t>Sergio Carlos Nahas</t>
  </si>
  <si>
    <t>Alexandre Grangeiro</t>
  </si>
  <si>
    <t>Décio Mion Junior</t>
  </si>
  <si>
    <t>Esper George Kallás</t>
  </si>
  <si>
    <t>Ester Sabino</t>
  </si>
  <si>
    <t>Euripedes Constantino Miguel Filho</t>
  </si>
  <si>
    <t>Geraldo Busatto Filho</t>
  </si>
  <si>
    <t>Marcelo Urbano Ferreira</t>
  </si>
  <si>
    <t>Nivaldo Alonso</t>
  </si>
  <si>
    <t>indefinido</t>
  </si>
  <si>
    <t>Harvard</t>
  </si>
  <si>
    <t>Smile train</t>
  </si>
  <si>
    <t>Eloísa Silva Dutra de Oliveira Bonfá</t>
  </si>
  <si>
    <t>NIH</t>
  </si>
  <si>
    <t>Gilberto Luis Camanho</t>
  </si>
  <si>
    <t>Manoel Jacobsen Teixeira</t>
  </si>
  <si>
    <t>William Carlos Nahas</t>
  </si>
  <si>
    <t>Esper Georges Kallás</t>
  </si>
  <si>
    <t>Edmund Chada Baracat</t>
  </si>
  <si>
    <t>Lucila Pedroso da Cruz</t>
  </si>
  <si>
    <t xml:space="preserve">Marcelo Urbano Ferreira </t>
  </si>
  <si>
    <t>Aspectos Genéticos</t>
  </si>
  <si>
    <t xml:space="preserve">Malária na Amazônia </t>
  </si>
  <si>
    <t xml:space="preserve">Luciano Eduardo Maluf Patah </t>
  </si>
  <si>
    <t>Dengue em Goiânia e Araraquara - Lim 52</t>
  </si>
  <si>
    <t>Claudio Sergio Pannuti</t>
  </si>
  <si>
    <t>Sanofi</t>
  </si>
  <si>
    <t xml:space="preserve"> </t>
  </si>
  <si>
    <t>MS - PRONAS</t>
  </si>
  <si>
    <t>Jorge Elias Kalil Filho</t>
  </si>
  <si>
    <t>Alexandra Brentani</t>
  </si>
  <si>
    <t>FMCSV</t>
  </si>
  <si>
    <t>HRI</t>
  </si>
  <si>
    <t>Ferring</t>
  </si>
  <si>
    <t>Leandro da Costa Lane Valiengo</t>
  </si>
  <si>
    <t>Stanley Medical</t>
  </si>
  <si>
    <t>Aluisio Augusto Cotrim Segurado</t>
  </si>
  <si>
    <t>Ouro Fino - ECG Recombinante - NUCEL</t>
  </si>
  <si>
    <t>Ouro Fino</t>
  </si>
  <si>
    <t>Guilherme Vanoni Polanczyk</t>
  </si>
  <si>
    <t>Yale University</t>
  </si>
  <si>
    <t>Segurança Viária</t>
  </si>
  <si>
    <t>Vilma Leyton</t>
  </si>
  <si>
    <t>Johns Hopkins</t>
  </si>
  <si>
    <t>Oxford</t>
  </si>
  <si>
    <t>Pedro  Puech Leão</t>
  </si>
  <si>
    <t>The George Washington University</t>
  </si>
  <si>
    <t>Milton de Arruda Martins</t>
  </si>
  <si>
    <t>GE-INRAD - Inovação Tecnológica</t>
  </si>
  <si>
    <t>GE</t>
  </si>
  <si>
    <t>GE-INRAD - Pet in Multiple Sclerosis</t>
  </si>
  <si>
    <t>GE-INRAD - Pet Rectal Cancer Study</t>
  </si>
  <si>
    <t>Vanderson Geraldo Rocha</t>
  </si>
  <si>
    <t>Mariana Nutti de Almeida Cordon</t>
  </si>
  <si>
    <t>Carlos Augusto Monteiro</t>
  </si>
  <si>
    <t>Mario Scheffer</t>
  </si>
  <si>
    <t>Fundação Butantã</t>
  </si>
  <si>
    <t>Esper Georges Kállas</t>
  </si>
  <si>
    <t>Linamara Rizzo Battistella</t>
  </si>
  <si>
    <t>Universidade do Estado do Amazonas</t>
  </si>
  <si>
    <t>MPT - IMREA - Instituto do Cancer - Itaú</t>
  </si>
  <si>
    <t>GE-INRAD - Shearwave Folicular Thyroid Nodules</t>
  </si>
  <si>
    <t>GE-INRAD - IR Prostate Benign Hiperplasy</t>
  </si>
  <si>
    <t>FHI 360</t>
  </si>
  <si>
    <t>FIOTEC</t>
  </si>
  <si>
    <t>Projeto Influenza Araraquara</t>
  </si>
  <si>
    <t>Expedito José De Albuquerque Luna</t>
  </si>
  <si>
    <t>European Union</t>
  </si>
  <si>
    <t>MPT - ICHC - OSRAM</t>
  </si>
  <si>
    <t>Daniel Romero Munoz</t>
  </si>
  <si>
    <t>Univ. Bristol</t>
  </si>
  <si>
    <t>Ana Flavia Lucas D´Oliveira</t>
  </si>
  <si>
    <t>AHF - Vinculação e Retenção HIV/AIDS-PRE</t>
  </si>
  <si>
    <t>AHF</t>
  </si>
  <si>
    <t>FM / HCFMUSP</t>
  </si>
  <si>
    <t>MS-Keiko Ota</t>
  </si>
  <si>
    <t>MS-Aloysio Nunes</t>
  </si>
  <si>
    <t>MS-Vanderlei Macris</t>
  </si>
  <si>
    <t>MS-Paulo Maluf</t>
  </si>
  <si>
    <t>Cirurgia Aparelho Digestivo</t>
  </si>
  <si>
    <t>Equipamentos - ITACI</t>
  </si>
  <si>
    <t>Equipamentos - ICHC</t>
  </si>
  <si>
    <t>PROJETOS PÚBLICOS FEDERAIS - EMENDAS PARLAMENTARES</t>
  </si>
  <si>
    <t>Giovanni Guido Cerri</t>
  </si>
  <si>
    <t>PNUD</t>
  </si>
  <si>
    <t xml:space="preserve">Roger Chammas </t>
  </si>
  <si>
    <t>Indefinido</t>
  </si>
  <si>
    <t>VALE - Material Atmosférico - Vitória</t>
  </si>
  <si>
    <t>Logística Termolábeis - INRAD</t>
  </si>
  <si>
    <t>Logística Termolábeis Equipamentos - INRAD</t>
  </si>
  <si>
    <t>Equipamentos IMREA</t>
  </si>
  <si>
    <t>Research Foundation for Mental Hygiene</t>
  </si>
  <si>
    <t>Projeto Arbobios</t>
  </si>
  <si>
    <t>Biomerieux/Fapesp/USP</t>
  </si>
  <si>
    <t>SES (MAC)</t>
  </si>
  <si>
    <t xml:space="preserve">Ivan Cecconello </t>
  </si>
  <si>
    <t>Ampliação de Equipamentos da Rede Premium</t>
  </si>
  <si>
    <t>Horizon Pharma</t>
  </si>
  <si>
    <t>Projetos Angola - HRP/Premium</t>
  </si>
  <si>
    <t>Repassado:</t>
  </si>
  <si>
    <t xml:space="preserve"> Os valores repassados em destaque são superiores aos valores dos contratos por causa da variação cambial na data do crédito.</t>
  </si>
  <si>
    <t>Claudia da Costa Leite</t>
  </si>
  <si>
    <t>Carlos Alberto Buchpiguel</t>
  </si>
  <si>
    <t>Maria Cristina Chammas</t>
  </si>
  <si>
    <t>Francisco Cesar Carnevale</t>
  </si>
  <si>
    <t>Antonio José Rodrigues Pereira</t>
  </si>
  <si>
    <t>EMS - Xenotransplante</t>
  </si>
  <si>
    <t>EMS</t>
  </si>
  <si>
    <t>Alzheimers Association</t>
  </si>
  <si>
    <t>Itaú Social</t>
  </si>
  <si>
    <t>GE - Aplicação Educativa - INRAD</t>
  </si>
  <si>
    <t>GE - Apoio à Pesquisa PET/RM - INRAD</t>
  </si>
  <si>
    <t>Planos de Saúde - Preventiva</t>
  </si>
  <si>
    <t>SES - Custeio - Port. 2346/17 - MAC Gineco</t>
  </si>
  <si>
    <t>SES - Custeio - Port. 2953/17 - MAC - Gastro</t>
  </si>
  <si>
    <t>SES - Custeio - Port. 1323/18 - MAC - Gastro 1</t>
  </si>
  <si>
    <t>SES - Custeio - Port. 1323/18 - MAC - Gastro 2</t>
  </si>
  <si>
    <t>SES - Custeio - Port. 1524/18 - ICHC</t>
  </si>
  <si>
    <t>SES - Custeio - Port. 1546/18 - ICHC</t>
  </si>
  <si>
    <t>Swiss Tropical and Public Health Institute</t>
  </si>
  <si>
    <t>Claudia Kimie Suemoto</t>
  </si>
  <si>
    <t>Ferring - Choque Hemorrágico em suínos</t>
  </si>
  <si>
    <t>André Cosme de Oliveira</t>
  </si>
  <si>
    <t>Considerações sobre vigências dos convênios Federais:</t>
  </si>
  <si>
    <t>European Union - ZIKALLIANCE</t>
  </si>
  <si>
    <t>Estudo randomizado para prevenir eventos vasculares em HIV</t>
  </si>
  <si>
    <t>Partners Healthcare</t>
  </si>
  <si>
    <t>Cistina - ICHC</t>
  </si>
  <si>
    <t>Projeto Survive And Thrive</t>
  </si>
  <si>
    <t>Swiss TPH - Coorte Roc 6 Anos</t>
  </si>
  <si>
    <t>Biomarcadores II</t>
  </si>
  <si>
    <t>Motherly - IPQ</t>
  </si>
  <si>
    <t>Peruvian/Brazilian Amazon Center of Excellence In Malaria</t>
  </si>
  <si>
    <t xml:space="preserve">Doença de Chagas </t>
  </si>
  <si>
    <t>University of Georgia - NIH</t>
  </si>
  <si>
    <t>Grand Challenges Canada / FMCSV</t>
  </si>
  <si>
    <t>Estudo ACST 2 - Prevenção de AVC</t>
  </si>
  <si>
    <t>Programas e políticas para prevenção de obesidade</t>
  </si>
  <si>
    <t>Neoplasias em pacientes com ou sem HIV</t>
  </si>
  <si>
    <t>Tratamento dos sintomas negativos de esquizofrenia com estimulação transcraniana por corrente contínua (ETCC)</t>
  </si>
  <si>
    <t>NIH - TOC</t>
  </si>
  <si>
    <t>Carmen Simone Grilo Diniz</t>
  </si>
  <si>
    <t>Instituto Lemann</t>
  </si>
  <si>
    <t>Programa de Visitação para Jovens Gestantes</t>
  </si>
  <si>
    <t>VALE</t>
  </si>
  <si>
    <t>HRP/Premium</t>
  </si>
  <si>
    <t>ANVISA</t>
  </si>
  <si>
    <t>PRONAS - Osteartrose de Joelho - IMREA</t>
  </si>
  <si>
    <t>Andre Pedrinelli</t>
  </si>
  <si>
    <t>PRONAS - Curso de OPM - IOT</t>
  </si>
  <si>
    <t>SES - Custeio - Port. 3520/17 - ICHC</t>
  </si>
  <si>
    <t>Luiz Fernando Ferraz da Silva</t>
  </si>
  <si>
    <t>Programa PPCR</t>
  </si>
  <si>
    <t>ANVISA - Suporte Técnico - InRad</t>
  </si>
  <si>
    <t>Valor Total dos Projetos Ativos Privados Nacionais</t>
  </si>
  <si>
    <t>Aprendizado Socio Emocional</t>
  </si>
  <si>
    <t>Renata Elaine Paraizo Leite</t>
  </si>
  <si>
    <t xml:space="preserve">Proteína TAU </t>
  </si>
  <si>
    <t>Flavia Barreto Garcez</t>
  </si>
  <si>
    <t>NIDUS - NIH</t>
  </si>
  <si>
    <t>Maria Ines Battistella Nemes</t>
  </si>
  <si>
    <t>Renata Bertazzi Levy</t>
  </si>
  <si>
    <t>Fibrilação - H.U.</t>
  </si>
  <si>
    <t>Paulo Lotufo</t>
  </si>
  <si>
    <t>University of Birmingham</t>
  </si>
  <si>
    <t>BID</t>
  </si>
  <si>
    <t>Programa Center-Based</t>
  </si>
  <si>
    <t>RED's IV</t>
  </si>
  <si>
    <t>Vitalant Research Institut</t>
  </si>
  <si>
    <t>Esper George Kallás/Karim Yaqub Ibrahim</t>
  </si>
  <si>
    <t>Clarisse Martins Machado</t>
  </si>
  <si>
    <t>Butantã - Vacina Dengue 1,2,3,4 - LIM 60</t>
  </si>
  <si>
    <t>Ivan Cecconello</t>
  </si>
  <si>
    <t>Projeto Alzheimer - Grinberg - INRAD</t>
  </si>
  <si>
    <t xml:space="preserve">Hebrew Senior Life </t>
  </si>
  <si>
    <t>10/01/2022</t>
  </si>
  <si>
    <t>09/08/2022</t>
  </si>
  <si>
    <t>31/12/2022</t>
  </si>
  <si>
    <t>30/06/2022</t>
  </si>
  <si>
    <t>31/03/2022</t>
  </si>
  <si>
    <t>19/03/2022</t>
  </si>
  <si>
    <t>30/04/2022</t>
  </si>
  <si>
    <t>31/12/2020</t>
  </si>
  <si>
    <t>31/03/2024</t>
  </si>
  <si>
    <t>14/08/2023</t>
  </si>
  <si>
    <t>03/08/2023</t>
  </si>
  <si>
    <t>Research program on the environment impact of the Brazilian diet</t>
  </si>
  <si>
    <t>Climate and Land Use Alliance - CLUA</t>
  </si>
  <si>
    <t>João Manoel da Silva Junior</t>
  </si>
  <si>
    <t>16/10/2022</t>
  </si>
  <si>
    <t>José Eduardo Krieger</t>
  </si>
  <si>
    <t>Projeto Genoma - IB-USP</t>
  </si>
  <si>
    <t>Transplantes 2019 - ICHC</t>
  </si>
  <si>
    <t>10/12/2022</t>
  </si>
  <si>
    <t>Magda Maria Sales Carneiro</t>
  </si>
  <si>
    <t xml:space="preserve">Equipamentos 2019 - ICr </t>
  </si>
  <si>
    <t>Judicialização de Tecnologias - Preventiva</t>
  </si>
  <si>
    <t>Equipamentos 2019 - IMREA</t>
  </si>
  <si>
    <t xml:space="preserve">Equipamentos 2019 </t>
  </si>
  <si>
    <t>Rolf Gemperli</t>
  </si>
  <si>
    <t>Aplicativo de Vacinação - INOVAUSP</t>
  </si>
  <si>
    <t>MS-José Serra</t>
  </si>
  <si>
    <t>MS-Luiza Erundina</t>
  </si>
  <si>
    <t>SES - Custeio - Emenda Mara Gabrilli - IOT</t>
  </si>
  <si>
    <t>Considerações sobre vigências do Contrato de Gestão:</t>
  </si>
  <si>
    <t>11/02/2024</t>
  </si>
  <si>
    <t>Mario Cesar Scheffer</t>
  </si>
  <si>
    <t>Queen Mary University</t>
  </si>
  <si>
    <t>Inquérito sobra Força de Trabalho Médico em São Paulo e Maranhão</t>
  </si>
  <si>
    <t>Estudo brasileiro de autópsia e imagem</t>
  </si>
  <si>
    <t>Bill and Melinda Gates Foundation</t>
  </si>
  <si>
    <t>Ensaio randomizado sobre o uso enteral de glutamina para minimizar lesões térmicas</t>
  </si>
  <si>
    <t>Open Society</t>
  </si>
  <si>
    <t>Infraestrutura para Pesquisa Multidiciplinar em Medicina</t>
  </si>
  <si>
    <t>02/12/2022</t>
  </si>
  <si>
    <t>Manutenção da Infraestrutura de Pesquisa do HCFMUSP</t>
  </si>
  <si>
    <t xml:space="preserve">SES - Custeio - Emenda Mara Gabrilli - IOT </t>
  </si>
  <si>
    <t>Mário Cesar Scheffer</t>
  </si>
  <si>
    <t xml:space="preserve">Siemens </t>
  </si>
  <si>
    <t>18/02/2022</t>
  </si>
  <si>
    <t>05/02/2020 *</t>
  </si>
  <si>
    <r>
      <t xml:space="preserve">* 85.161 - </t>
    </r>
    <r>
      <rPr>
        <sz val="12"/>
        <rFont val="Arial"/>
        <family val="2"/>
      </rPr>
      <t>Prorrogação foi indeferida pelo MS, porém foi solicitado o pedido de reconsideração, ainda em análise.</t>
    </r>
  </si>
  <si>
    <t>PRONAS - Projeto TEA - IPQ</t>
  </si>
  <si>
    <t xml:space="preserve">Helena Paula Brentani </t>
  </si>
  <si>
    <t>TA1 - Conv. 743/16 - SES - Custeio - Enfermagem IPQ 2020</t>
  </si>
  <si>
    <t>TA1 - Conv. 781/16 - SES - Custeio - ITACI 2020</t>
  </si>
  <si>
    <t>TA1 - Conv. 762/16 - SES - Custeio - Enfermagem ICHC 2020</t>
  </si>
  <si>
    <t>TA1 - Conv. 742/16 - SES - Custeio - Enfermagem ICR 2020</t>
  </si>
  <si>
    <t>TA1 - Conv. 745/16 - SES - Custeio - IMREA Umarizal e Lapa 2020</t>
  </si>
  <si>
    <t>TA1 - Conv. 746/16 - SES - Custeio - Unidade de Internação Vila Mariana 2020</t>
  </si>
  <si>
    <t>SES - Custeio - Emenda Mara Gabrilli - IMREA</t>
  </si>
  <si>
    <t>SES - Custeio - Emenda Mara Gabrilli - Lab. Bioengenharia</t>
  </si>
  <si>
    <t>Narsad</t>
  </si>
  <si>
    <t>Depressão em Idosos - IPQ</t>
  </si>
  <si>
    <t>Curso de Especialização em Educação na Saúde</t>
  </si>
  <si>
    <t>TA1 - Conv. 015/18 - SES - Custeio - Várzea do Carmo 2020</t>
  </si>
  <si>
    <t>SES - Custeio - Port. 1662/19 - Gastro (Aparelho Digestivo)</t>
  </si>
  <si>
    <t xml:space="preserve">Hillegonda Maria Dutilh Novaes </t>
  </si>
  <si>
    <t>31/10/2020</t>
  </si>
  <si>
    <t>14/01/2022</t>
  </si>
  <si>
    <t>BASE - Brincadeiras para o aprendizado socioemocional: um programa de intervenção precoce na educação infantil</t>
  </si>
  <si>
    <t>Aluisio Augusto Cotrin Segurado</t>
  </si>
  <si>
    <t>Luisa Lina Villa</t>
  </si>
  <si>
    <t>Cornell Medical College - NIH</t>
  </si>
  <si>
    <t>Cornell-HPV-Associated Cancers- CLINICAL</t>
  </si>
  <si>
    <t xml:space="preserve">Cornell-HPV-Associated Cancers- LAB </t>
  </si>
  <si>
    <t>Cornell-HPV-Associated Cancers- ADMIN</t>
  </si>
  <si>
    <t>TESTES E ESTUDOS-ICB</t>
  </si>
  <si>
    <t>Julio Cesar Batista Ferreira</t>
  </si>
  <si>
    <t>Foresee</t>
  </si>
  <si>
    <t>Validação da Escala Global de Desenvolvimento (GSED) para o contexto brasileiro</t>
  </si>
  <si>
    <t>OMS</t>
  </si>
  <si>
    <t xml:space="preserve">BRAINFARMA-Pesquisa e Inovação - Gastro </t>
  </si>
  <si>
    <t>Brainfarma</t>
  </si>
  <si>
    <t>Suzane Kioko Ono</t>
  </si>
  <si>
    <t>Sistema Nacional de Controle de Medicamentos - Fase II</t>
  </si>
  <si>
    <t>SES (PORTARIA)</t>
  </si>
  <si>
    <t>Reforma Centro do Trauma do ICHC</t>
  </si>
  <si>
    <t>CAIXA / MS</t>
  </si>
  <si>
    <t>30/12/2022</t>
  </si>
  <si>
    <t>18/06/2022</t>
  </si>
  <si>
    <t>COVID 19 - PLASMA - MI</t>
  </si>
  <si>
    <t>RADVID 19 - INRAD</t>
  </si>
  <si>
    <t>Petrobras</t>
  </si>
  <si>
    <t>SES - Custeio - Emenda Gilberto Nascimento - ICHC</t>
  </si>
  <si>
    <t>SES - Investimento - Emenda Gilberto Nascimento - ICHC</t>
  </si>
  <si>
    <t>VACCINE SITE PREPARATION</t>
  </si>
  <si>
    <t>15/03/2022</t>
  </si>
  <si>
    <t>Reforma da Unidade Ambulatorial da Divisão de Cirurgia do Aparelho Digestivo e Coloproctologia do ICHC</t>
  </si>
  <si>
    <t>12/05/2023</t>
  </si>
  <si>
    <t>Reforma das Unidades da área de Ginecologia do ICHC</t>
  </si>
  <si>
    <t>31/08/2025</t>
  </si>
  <si>
    <t>Brigitte Feiner</t>
  </si>
  <si>
    <t>25/05/2022</t>
  </si>
  <si>
    <t>Segurança Viária - 2020</t>
  </si>
  <si>
    <t>JHU - PREVINE-TB - MEDICINA PREVENTIVA</t>
  </si>
  <si>
    <t>JHU</t>
  </si>
  <si>
    <t>Doação - Primeiros Laços - Fmcsv - Ipq</t>
  </si>
  <si>
    <t>COVPN 3003 - HPTN - M.I.</t>
  </si>
  <si>
    <t>FHI 361</t>
  </si>
  <si>
    <t>COVPN 3003 - HPTN - M.P.</t>
  </si>
  <si>
    <t>Equipamentos Obstetrícia - ICHC</t>
  </si>
  <si>
    <t>Rossana Pulcineli Vieira Francisco</t>
  </si>
  <si>
    <t>Equipamentos 2020 - INCOR</t>
  </si>
  <si>
    <t>Luiz Antonio Machado César</t>
  </si>
  <si>
    <t>Equipamentos IPq</t>
  </si>
  <si>
    <t>Luciano Eduardo Maluf Patah</t>
  </si>
  <si>
    <t>SDE - INOVA-HC - INRAD</t>
  </si>
  <si>
    <t>SDE</t>
  </si>
  <si>
    <t>25/12/2021</t>
  </si>
  <si>
    <t>31/08/2022</t>
  </si>
  <si>
    <t>31/12/2023</t>
  </si>
  <si>
    <t>Associação de Aterosclerose Sistêmica com Doença Neurodegenerativa e Cerebrovascular</t>
  </si>
  <si>
    <t>SG-21-823478-LatAm FINGERS Database</t>
  </si>
  <si>
    <t>J&amp;J-Puc Chile-Treinamento Laparoscopia</t>
  </si>
  <si>
    <t>06/10/2022</t>
  </si>
  <si>
    <t>06/12/2023</t>
  </si>
  <si>
    <t>MS - EMENDA V. MACRIS - NETI</t>
  </si>
  <si>
    <t>MS - EMENDA C. MADUREIRA - NETI</t>
  </si>
  <si>
    <t>MS - EMENDA VICENTINHO - NETI</t>
  </si>
  <si>
    <t>MS - EQUIPAMENTOS C. CIRÚRGICO ICHC</t>
  </si>
  <si>
    <t>Alberto José da Silva Duarte</t>
  </si>
  <si>
    <t>21/12/2023</t>
  </si>
  <si>
    <t>Equipamentos Oficina Ortopédica IOT</t>
  </si>
  <si>
    <t xml:space="preserve">Equipamentos Triagem Auditiva ICr </t>
  </si>
  <si>
    <t>Equipamentos LIM 26</t>
  </si>
  <si>
    <t>José Pinhata Otoch</t>
  </si>
  <si>
    <t>31/12/2021</t>
  </si>
  <si>
    <t>22/01/2022</t>
  </si>
  <si>
    <t>ABDI - PLATAFORMA INTERRAD - INRAD</t>
  </si>
  <si>
    <t>ABDI - TMO - INRAD</t>
  </si>
  <si>
    <t>ABDI</t>
  </si>
  <si>
    <t>17/06/2022</t>
  </si>
  <si>
    <t>ABDI - PLATAFORMA LUCYIO - IMREA</t>
  </si>
  <si>
    <t>Global Mental Health Impact of the COVID-19 Pandemic</t>
  </si>
  <si>
    <t>ANDRÉ RUSSOWSKY BRUNONI</t>
  </si>
  <si>
    <t>Global Genomic Medicine Collaborative</t>
  </si>
  <si>
    <t>SG-21-815930-LatAm FINGERS</t>
  </si>
  <si>
    <t>Validação da Escala Global de Desenvolvimento (GSED) para o contexto brasileiro - FASE 2</t>
  </si>
  <si>
    <t>Fondation Mérieux</t>
  </si>
  <si>
    <t>30/06/2024</t>
  </si>
  <si>
    <t>Atividades de pesquisa com enfoque em doenças infecciosas que afetam a saúde pública e populações vulneráveis principalmente na região amazônica, incluindo arbovírus</t>
  </si>
  <si>
    <t>FIND</t>
  </si>
  <si>
    <t xml:space="preserve">BIOMARCADORES NA COVID-19 </t>
  </si>
  <si>
    <t>SIRS</t>
  </si>
  <si>
    <t>01/01/2022</t>
  </si>
  <si>
    <t>Maria Anice Murreb Sallum</t>
  </si>
  <si>
    <t>Conv SES - Custeio - 900 Leitos Coronavírus</t>
  </si>
  <si>
    <t>Conv SES - Invest. - 900  Leitos Coronavírus</t>
  </si>
  <si>
    <t>SES - Custeio - 20 Leitos - COVID19 - HAS</t>
  </si>
  <si>
    <t>SES - Investimento - 20 Leitos - COVID19 - HAS</t>
  </si>
  <si>
    <t>Lego Foundation</t>
  </si>
  <si>
    <t>Revisão de Aprimoramento do Programa Criança Feliz (PCF)</t>
  </si>
  <si>
    <t>01/02/2022</t>
  </si>
  <si>
    <t>27/01/2022</t>
  </si>
  <si>
    <t>TA2 - Conv. 762/16 - SES - Custeio - Enfermagem ICHC 2021</t>
  </si>
  <si>
    <t>TA2 - Conv. 742/16 - SES - Custeio - Enfermagem ICR 2021</t>
  </si>
  <si>
    <t>TA1 - Conv. 747/16 - SES - Custeio - CEDMAC 2020</t>
  </si>
  <si>
    <t>TA2 - Conv. 747/16 - SES - Custeio - CEDMAC 2021</t>
  </si>
  <si>
    <t>Conv. 015/18 - SES - Custeio - Gastro e Hepatologia - Várzea do Carmo</t>
  </si>
  <si>
    <t>TA2 - Conv. 015/18 - SES - Custeio - Várzea do Carmo 2021</t>
  </si>
  <si>
    <t>TA1 - Conv. 744/2016 - SES - Custeio - IOT - CEMIM - 2020</t>
  </si>
  <si>
    <t>TA2 - Conv. 744/16 - SES - Custeio CEMIM - IOT- 2021</t>
  </si>
  <si>
    <t>SES - Custeio - PORT. 728 - Emenda K.Sastre</t>
  </si>
  <si>
    <t>Conv. SES 01342/19 - Custeio - Transp. Fígado</t>
  </si>
  <si>
    <t>Conv. SES 01342/19 - Investimento - Transp. Fígado</t>
  </si>
  <si>
    <t>TA2 - Conv. 781/16 - SES - Custeio - ITACI 2021</t>
  </si>
  <si>
    <t xml:space="preserve">Manutenção,  Operação e Consolidação do PREMIUM </t>
  </si>
  <si>
    <t>TA - Conv. 855/20  - SES - Custeio - IIER 2021</t>
  </si>
  <si>
    <t>TA2 - Conv. 743/16 - SES - Custeio - Enfermagem IPQ 2021</t>
  </si>
  <si>
    <t>LSHTM - London School</t>
  </si>
  <si>
    <t>01/04/2023</t>
  </si>
  <si>
    <t>Bactéroas Covid no esgoto-IMT</t>
  </si>
  <si>
    <t>Silvia Figueredo Costa</t>
  </si>
  <si>
    <t>TA2 - Conv. 746/16 - SES - Custeio - Unidade de Internação Vila Mariana 2021</t>
  </si>
  <si>
    <t>TA2 - Conv. 745/16 - SES - Custeio - IMREA Umarizal e Lapa 2021</t>
  </si>
  <si>
    <t>19/05/2022</t>
  </si>
  <si>
    <t>SIEMENS-7 TESLA AI - CTR MASTER-INRAD</t>
  </si>
  <si>
    <t>17/02/2022</t>
  </si>
  <si>
    <t>TA1 - Conv. 763/2016 - SES - Custeio - Enfermagem IOT - 2020</t>
  </si>
  <si>
    <t>TA2 - Conv. 763/16 - SES - Custeio. Enf. IOT - 2021</t>
  </si>
  <si>
    <t>MS - REFORMA LABORAT. MICROBIOLOGIA - ICHC</t>
  </si>
  <si>
    <t xml:space="preserve">Mayana Zatz </t>
  </si>
  <si>
    <t>Conv. SES - Custeio - IIER - SERV LAB. 2020</t>
  </si>
  <si>
    <t>TA1 - Conv. 1626/18 - SES - Port. 3765 - MAC - IMREA</t>
  </si>
  <si>
    <t>TA1 - Conv. 1626/18 - SES - Port. 3765 - MAC - CEGH</t>
  </si>
  <si>
    <t>FAI·UFSCAR - AVIAÇÃO CIVIL - FOFITO</t>
  </si>
  <si>
    <t>Talita Naiara Rossi da Silva</t>
  </si>
  <si>
    <t>UFSCAR</t>
  </si>
  <si>
    <t>30/11/2022</t>
  </si>
  <si>
    <t>Vital-Autopsia verbal na COVID-Patologia</t>
  </si>
  <si>
    <t>Vital Strategies</t>
  </si>
  <si>
    <t xml:space="preserve">Edecio Cunha Neto </t>
  </si>
  <si>
    <t>Diomics</t>
  </si>
  <si>
    <t>Vacina de DNA Covid - Imunologia</t>
  </si>
  <si>
    <t>22/04/2022</t>
  </si>
  <si>
    <t xml:space="preserve">SES </t>
  </si>
  <si>
    <t>BID - P&amp;DI SOLUÇÕES COVID-19 - INRAD</t>
  </si>
  <si>
    <t>Tratamento da depressão em idosos com estimulação magnética transcraniana repetitiva pelo método Theta-Burst</t>
  </si>
  <si>
    <t>01/02/2023</t>
  </si>
  <si>
    <t>Alexandra Valeria Maria Brentani</t>
  </si>
  <si>
    <t>11/05/2022</t>
  </si>
  <si>
    <t xml:space="preserve"> Imaging brain iron and protein aggregation with MRI for assessing Alzheimer’s disease pathology and progression</t>
  </si>
  <si>
    <t>Maria Concepcion Garcia Otaduy</t>
  </si>
  <si>
    <t>University of California - Berkeley</t>
  </si>
  <si>
    <t>31/01/2026</t>
  </si>
  <si>
    <t>Butantan-Vacina Influenza FLQ-01-IB- MI</t>
  </si>
  <si>
    <t>Regeneron - 0000-Cov-Ces-2115-Usp - Mi</t>
  </si>
  <si>
    <t xml:space="preserve">Regeneron </t>
  </si>
  <si>
    <t>20/05/2022</t>
  </si>
  <si>
    <t>Silvia Maria di Santi</t>
  </si>
  <si>
    <t xml:space="preserve">TA - Conv. 1626/18 - Port. 878 - Transpl. Renais </t>
  </si>
  <si>
    <t>SES (PORTARIA/MAC)</t>
  </si>
  <si>
    <t>31/07/2022</t>
  </si>
  <si>
    <t>TA 4 - Conv. 1626/18 - Port. 809/20</t>
  </si>
  <si>
    <t>Segunda Parcela Port "a confirmar"</t>
  </si>
  <si>
    <t>Dados Comparativos - Desenvolvimento Infantil - BID</t>
  </si>
  <si>
    <t xml:space="preserve">Luiz Augusto Carneiro </t>
  </si>
  <si>
    <t>Luiz Augusto Carneiro</t>
  </si>
  <si>
    <t>Ester Cerdeira Sabino</t>
  </si>
  <si>
    <t>Transfusão de Plasma - MI</t>
  </si>
  <si>
    <t>INOVA-HC - INRAD</t>
  </si>
  <si>
    <t>Mortalidade na Pandemia - HU</t>
  </si>
  <si>
    <t>Diagnóstico Colorimétrico - MI</t>
  </si>
  <si>
    <t>Eficácia da Vacina COVID - IMT</t>
  </si>
  <si>
    <t>Fundação ITAÚ</t>
  </si>
  <si>
    <t>Fabio Pacheco Muniz de Souza</t>
  </si>
  <si>
    <t>Andre Paggiaro</t>
  </si>
  <si>
    <t xml:space="preserve">CISCO </t>
  </si>
  <si>
    <t>Conectar Saúde - INRAD</t>
  </si>
  <si>
    <t>03/07/2025</t>
  </si>
  <si>
    <t>02/06/2024</t>
  </si>
  <si>
    <t>Butantan-Vacina COVID 19 SINOVAC- MI</t>
  </si>
  <si>
    <t>PRONAS - Atenção Primária - IRLM</t>
  </si>
  <si>
    <t xml:space="preserve">Orestes Vicente Forlenza </t>
  </si>
  <si>
    <t>PRONAS - Demência e Síndrome de Down - IPQ</t>
  </si>
  <si>
    <t>18/10/2022</t>
  </si>
  <si>
    <t>Saúde mental na adversidade: um estudo etnográfico da experiência de problemas de saúde mental nas favelas de São Paulo</t>
  </si>
  <si>
    <t>BRF-Covid-Plasma E Anticoagulante-Hemato</t>
  </si>
  <si>
    <t>BRF S.A.</t>
  </si>
  <si>
    <t>Projeto IMMANA</t>
  </si>
  <si>
    <t>Esquizofrenia com ETCC - IPQ</t>
  </si>
  <si>
    <t>Anopheles Darlingi 2021 - FSP</t>
  </si>
  <si>
    <t xml:space="preserve">Laura Helena S. G. de Andrade Burdmann </t>
  </si>
  <si>
    <t>01/06/2024</t>
  </si>
  <si>
    <t>Mariana Matera</t>
  </si>
  <si>
    <t>30/04/2023</t>
  </si>
  <si>
    <t xml:space="preserve"> Epitelio Olfat.-LIM 5</t>
  </si>
  <si>
    <t>Biomerieux S/A</t>
  </si>
  <si>
    <t>Biomerieux S/A - ARBOBIOS - MI</t>
  </si>
  <si>
    <t>Colgate-Manifestações Bucais COVID-MI</t>
  </si>
  <si>
    <t>Silvia Figueiredo Costa</t>
  </si>
  <si>
    <t>Samsung - Relógios Inteligentes - Imrea</t>
  </si>
  <si>
    <t>Samsung</t>
  </si>
  <si>
    <t>19/09/2022</t>
  </si>
  <si>
    <t>Valor Total dos Projetos Ativos Públicos Federais -  Emendas Parlamentares</t>
  </si>
  <si>
    <t>PROJETOS PÚBLICOS ESTADUAIS - EMENDAS PARLAMENTARES</t>
  </si>
  <si>
    <t>28/02/2022</t>
  </si>
  <si>
    <t>31/01/2023</t>
  </si>
  <si>
    <t>Emory Univ.</t>
  </si>
  <si>
    <t>DENGUE VIRUS VACCINE IN PHASE II AND PHASE III CLINICAL TRIALS</t>
  </si>
  <si>
    <r>
      <t>31/07/</t>
    </r>
    <r>
      <rPr>
        <sz val="12"/>
        <color theme="1"/>
        <rFont val="Arial"/>
        <family val="2"/>
      </rPr>
      <t>2022</t>
    </r>
  </si>
  <si>
    <t>30/09/2022</t>
  </si>
  <si>
    <t>18/08/2022</t>
  </si>
  <si>
    <t>09/06/2022</t>
  </si>
  <si>
    <t>MS-Cezinha de Madureira</t>
  </si>
  <si>
    <t>MS-Vicentinho</t>
  </si>
  <si>
    <t>MS-Maria Rosas</t>
  </si>
  <si>
    <t xml:space="preserve">MS-Major Olímpio </t>
  </si>
  <si>
    <t>MS-Major Olímpio</t>
  </si>
  <si>
    <t>MS-Ivan Valente</t>
  </si>
  <si>
    <t>MS-Adriana Ventura</t>
  </si>
  <si>
    <t>Magazine Luiza</t>
  </si>
  <si>
    <t>FMCSV - COVID 1000 DIAS - PREVENTIVA</t>
  </si>
  <si>
    <t>Alicia Matijasevich Manitto</t>
  </si>
  <si>
    <t>Contrato em assinatura</t>
  </si>
  <si>
    <t>Butantan-Soro Anti-Sars-Cov2-Sas-01B-Mi</t>
  </si>
  <si>
    <t>21/01/2023</t>
  </si>
  <si>
    <t>Projeto Flu73-Ext-Imt-Sanofi</t>
  </si>
  <si>
    <t>Sanofi Pasteur</t>
  </si>
  <si>
    <t>19/09/2024</t>
  </si>
  <si>
    <t>Custeio - Conv.1350/19 - Vigilância Epidemiológica</t>
  </si>
  <si>
    <t>ASS. UMANE</t>
  </si>
  <si>
    <t>Considerações sobre saldos Projetos Públicos Federais.</t>
  </si>
  <si>
    <t>14/06/2023</t>
  </si>
  <si>
    <t>13/11/2022</t>
  </si>
  <si>
    <t>FINEP/DILIPÉ</t>
  </si>
  <si>
    <t>Linhagens de SARS-COV-2 - IMT</t>
  </si>
  <si>
    <t>Malária em Área de Mineração - IMT</t>
  </si>
  <si>
    <t>Intervenções no Parto - FSP/MP</t>
  </si>
  <si>
    <t>Poluentes na Sáude Infantil - CEDI</t>
  </si>
  <si>
    <t>21/07/2022</t>
  </si>
  <si>
    <t>23/07/2022</t>
  </si>
  <si>
    <t>Bill &amp; Melinda Gates</t>
  </si>
  <si>
    <t>ViiV Healthcare</t>
  </si>
  <si>
    <t>Intervention to implement Continuum of Care Monitoring of People Living with HIV/Aids</t>
  </si>
  <si>
    <t>Unifying COVID-19 Genomics, Serology and Epidemiology in Brazil (COSERGE)</t>
  </si>
  <si>
    <t>Antonio Jose Rodrigues Pereira</t>
  </si>
  <si>
    <t>TA 7 - Conv. 1626/18 - SES - Port. 1503/21 - MAC - HC</t>
  </si>
  <si>
    <t>TA 7 - Conv. 1626/18 - SES - Port. 1503/21 - MAC - ICESP</t>
  </si>
  <si>
    <t>Paulo Marcelo Gehn Hoff</t>
  </si>
  <si>
    <t>ROCHE</t>
  </si>
  <si>
    <t>02/09/2022</t>
  </si>
  <si>
    <t>15/01/2022</t>
  </si>
  <si>
    <t xml:space="preserve">José Otavio Costa Auler Junior </t>
  </si>
  <si>
    <t xml:space="preserve">UMANE - Plataforma Eletrônica Ensino - URO </t>
  </si>
  <si>
    <t xml:space="preserve">Assoc. UMANE - Projeto Transplantes Renais </t>
  </si>
  <si>
    <t>TA6 - C.1626/18 - PORT 1059 - 809 - 431 HAB. LEITOS</t>
  </si>
  <si>
    <t>TA5 - C.1626/18 - PORT. 897 E 431 - 130 LEITOS</t>
  </si>
  <si>
    <t>SES - TA7 - Conv. 1626/18 - SES - Inc. MAC</t>
  </si>
  <si>
    <t>13/12/2023</t>
  </si>
  <si>
    <t>SES - TA7 - Conv. 1626/18 - SES - Inc. MAC - Gineco</t>
  </si>
  <si>
    <t>SES - TA7 - Conv. 1626/18 - SES - Inc. MAC - Anest.</t>
  </si>
  <si>
    <t>TA2 - CONV.1626/18 - SES - PORT. 431 - 130 LEITOS</t>
  </si>
  <si>
    <t>TA1 - Conv. 1626/18 - SES - Port. 3765 - MAC - IOT</t>
  </si>
  <si>
    <t>Selma Lancman</t>
  </si>
  <si>
    <t>Ministério Economia</t>
  </si>
  <si>
    <t>07/01/2023</t>
  </si>
  <si>
    <t>TA2 - Conv. 782/16 - SES - Custeio Casa da Aids - 2021</t>
  </si>
  <si>
    <t>TA1 - Conv. 782/16 - SES - Custeio Casa da Aids - 2020</t>
  </si>
  <si>
    <t>Diagnóstico Saúde-Fofito</t>
  </si>
  <si>
    <t>LAOHA</t>
  </si>
  <si>
    <t>Valor Total dos Projetos Ativos Públicos Estaduais - Emendas Parlamentares</t>
  </si>
  <si>
    <t>OPAS - Capacitação Banco de Tecidos - EEP</t>
  </si>
  <si>
    <t>Almofada 4.0 - IMREA</t>
  </si>
  <si>
    <t>Almofada 4.0 - IMREA - DILIPÉ</t>
  </si>
  <si>
    <t>OPAS - Estudo Provimed 2030 - Preventiva</t>
  </si>
  <si>
    <t>Avaliação Prospectiva do uso de Isoniazida na Prevenção da Tuberculose Pulmonar em Pacientes Infectados-HIV</t>
  </si>
  <si>
    <t>Estudo Segurança Eficácia de cabotegravir injetável - HIV</t>
  </si>
  <si>
    <t>Estudo randomizado prevenir eventos vasculares em HIV</t>
  </si>
  <si>
    <t>U. Carolina do Norte</t>
  </si>
  <si>
    <t>Fortalecendo o cuidado à violência contra a mulher nas ações de saúde sexual e reprodutiva da ateção primária-SP</t>
  </si>
  <si>
    <t>MS/Luiza Erundina</t>
  </si>
  <si>
    <t>30/03/2024</t>
  </si>
  <si>
    <t>Kings College London</t>
  </si>
  <si>
    <t>Kingston Re-Energize</t>
  </si>
  <si>
    <t xml:space="preserve">Doação Neurologia </t>
  </si>
  <si>
    <t>Samira Luiza dos Apostolos Pereira</t>
  </si>
  <si>
    <t>Alim. Ultra-Processados</t>
  </si>
  <si>
    <t>Imperial College</t>
  </si>
  <si>
    <t>ACSR (2)-MOL.INFEC.</t>
  </si>
  <si>
    <t>30/09/2024</t>
  </si>
  <si>
    <t>ESTUDO ILIAD - M.I.</t>
  </si>
  <si>
    <t>UHN</t>
  </si>
  <si>
    <t>Evaldo Stanislau A. de Araujo</t>
  </si>
  <si>
    <t>variavel</t>
  </si>
  <si>
    <t>31/01/2022</t>
  </si>
  <si>
    <t>31/05/2022</t>
  </si>
  <si>
    <t>27/12/2022</t>
  </si>
  <si>
    <t>10/10/2022</t>
  </si>
  <si>
    <t>16/05/2022</t>
  </si>
  <si>
    <t>17/12/2022</t>
  </si>
  <si>
    <t>MS - EQUIPAMENTOS 2021 - LIM 4</t>
  </si>
  <si>
    <t>18/11/2022</t>
  </si>
  <si>
    <t>TA 02/2021 - Corujão de OPM´s</t>
  </si>
  <si>
    <t>Abbott</t>
  </si>
  <si>
    <t>04/02/2022</t>
  </si>
  <si>
    <t>Abbott - Vírus No Brasil - MI</t>
  </si>
  <si>
    <t>Projetos Ativos Posição em 31 de dezembro 2021</t>
  </si>
  <si>
    <t>Valor Total dos Projetos Ativos em Dezembro - 2021</t>
  </si>
  <si>
    <t>MS-Tabata Amaral</t>
  </si>
  <si>
    <t>24/11/2022</t>
  </si>
  <si>
    <t>MS - Síndrome Falciforme - HEMATO</t>
  </si>
  <si>
    <t>MS - Hemostasia - Capital - HEMATO</t>
  </si>
  <si>
    <t>MS - Hemostasia - Custeio - HEMATO</t>
  </si>
  <si>
    <t>MS-Senador Giordano</t>
  </si>
  <si>
    <t>MS - Equipamentos 2021 - ICR</t>
  </si>
  <si>
    <t>MS-Luiz Philippe Orleans</t>
  </si>
  <si>
    <t>MS - Equipamentos 2021 - GASTRO</t>
  </si>
  <si>
    <t>MS - Equipamentos 2021 - NEUROCIRURGIA</t>
  </si>
  <si>
    <t xml:space="preserve">Alexandra Valéria Maria Brentani </t>
  </si>
  <si>
    <t>MS-Poluição na Saúde Infantil-CEDI-FMUSP</t>
  </si>
  <si>
    <t>16/04/2023</t>
  </si>
  <si>
    <t>MS-Reforma Ginecologia 2021-ICHC-CEF</t>
  </si>
  <si>
    <t>15/12/2024</t>
  </si>
  <si>
    <t>MS - Equipamentos 2021 - GERIATRIA</t>
  </si>
  <si>
    <t>15/12/2022</t>
  </si>
  <si>
    <t>MS - Reforma LIM 31 2021 - ICHC-CEF</t>
  </si>
  <si>
    <t>28/12/2024</t>
  </si>
  <si>
    <t>MS - RM IOT E INRAD - HCFMUSP</t>
  </si>
  <si>
    <t>24/12/2022</t>
  </si>
  <si>
    <t>08/01/2023</t>
  </si>
  <si>
    <t>MS - RM INRAD - HCFMUSP</t>
  </si>
  <si>
    <t>ABDI - OPEN RAN 5G - INRAD</t>
  </si>
  <si>
    <t>24/11/2023</t>
  </si>
  <si>
    <t>HUAWEI - PLATAFORMA DE ALGORITMOS - NIT</t>
  </si>
  <si>
    <t>HUAWEI</t>
  </si>
  <si>
    <t>22/10/2022</t>
  </si>
  <si>
    <t>SIEMENS-FEDER.LEARNING-CTR MASTER-INRAD</t>
  </si>
  <si>
    <t>08/08/2022</t>
  </si>
  <si>
    <t>TA 03/2021 - Investimento</t>
  </si>
  <si>
    <t>TA 04/2021 - Emendas Parlamentares</t>
  </si>
  <si>
    <t>Valor Total do Contrato de Gestão IRLM</t>
  </si>
  <si>
    <t>CONTRATO DE GESTÃO - IRLM</t>
  </si>
  <si>
    <t>TA 01/2021 - Contrato de Gestão - IRLM</t>
  </si>
  <si>
    <t>29/04/2022</t>
  </si>
  <si>
    <t>31/08/22</t>
  </si>
  <si>
    <t>01/11/2022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</si>
</sst>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&quot;-&quot;??_)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  <font>
      <b/>
      <sz val="8"/>
      <color rgb="FF006582"/>
      <name val="Verdana"/>
      <family val="2"/>
    </font>
    <font>
      <sz val="10"/>
      <color rgb="FF265E45"/>
      <name val="Verdana"/>
      <family val="2"/>
    </font>
    <font>
      <sz val="11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35">
    <xf numFmtId="0" fontId="0" fillId="0" borderId="0"/>
    <xf numFmtId="166" fontId="73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76" fillId="0" borderId="0"/>
    <xf numFmtId="0" fontId="78" fillId="0" borderId="0"/>
    <xf numFmtId="0" fontId="6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5" fontId="6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43" fontId="66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0" fontId="60" fillId="0" borderId="0"/>
    <xf numFmtId="43" fontId="60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43" fontId="69" fillId="0" borderId="0" applyFont="0" applyFill="0" applyBorder="0" applyAlignment="0" applyProtection="0"/>
    <xf numFmtId="0" fontId="88" fillId="0" borderId="0"/>
    <xf numFmtId="0" fontId="48" fillId="0" borderId="0"/>
    <xf numFmtId="0" fontId="69" fillId="0" borderId="0"/>
    <xf numFmtId="0" fontId="47" fillId="0" borderId="0"/>
    <xf numFmtId="0" fontId="47" fillId="0" borderId="0"/>
    <xf numFmtId="0" fontId="46" fillId="0" borderId="0"/>
    <xf numFmtId="43" fontId="45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43" fontId="6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1">
    <xf numFmtId="0" fontId="0" fillId="0" borderId="0" xfId="0"/>
    <xf numFmtId="0" fontId="77" fillId="0" borderId="0" xfId="0" applyFont="1" applyAlignment="1">
      <alignment vertical="center"/>
    </xf>
    <xf numFmtId="165" fontId="79" fillId="2" borderId="1" xfId="18" applyFont="1" applyFill="1" applyBorder="1" applyAlignment="1">
      <alignment horizontal="center" vertical="center"/>
    </xf>
    <xf numFmtId="165" fontId="79" fillId="2" borderId="1" xfId="18" applyFont="1" applyFill="1" applyBorder="1" applyAlignment="1">
      <alignment horizontal="center" vertical="center" wrapText="1"/>
    </xf>
    <xf numFmtId="165" fontId="72" fillId="0" borderId="0" xfId="18" applyFont="1" applyAlignment="1">
      <alignment horizontal="center" vertical="center" wrapText="1"/>
    </xf>
    <xf numFmtId="0" fontId="77" fillId="0" borderId="4" xfId="0" applyFont="1" applyBorder="1" applyAlignment="1">
      <alignment horizontal="center" vertical="center"/>
    </xf>
    <xf numFmtId="0" fontId="77" fillId="0" borderId="4" xfId="0" applyFont="1" applyBorder="1" applyAlignment="1">
      <alignment vertical="center"/>
    </xf>
    <xf numFmtId="0" fontId="77" fillId="0" borderId="4" xfId="0" applyFont="1" applyBorder="1" applyAlignment="1">
      <alignment vertical="center" wrapText="1"/>
    </xf>
    <xf numFmtId="4" fontId="77" fillId="0" borderId="4" xfId="18" applyNumberFormat="1" applyFont="1" applyBorder="1" applyAlignment="1">
      <alignment horizontal="right" vertical="center" wrapText="1"/>
    </xf>
    <xf numFmtId="0" fontId="77" fillId="0" borderId="5" xfId="0" applyFont="1" applyBorder="1" applyAlignment="1">
      <alignment horizontal="center" vertical="center"/>
    </xf>
    <xf numFmtId="4" fontId="77" fillId="0" borderId="4" xfId="18" applyNumberFormat="1" applyFont="1" applyBorder="1" applyAlignment="1">
      <alignment horizontal="right" vertical="center"/>
    </xf>
    <xf numFmtId="165" fontId="77" fillId="0" borderId="0" xfId="18" applyFont="1" applyAlignment="1">
      <alignment horizontal="center" vertical="center"/>
    </xf>
    <xf numFmtId="165" fontId="79" fillId="0" borderId="0" xfId="18" applyFont="1" applyAlignment="1">
      <alignment vertical="center"/>
    </xf>
    <xf numFmtId="165" fontId="79" fillId="0" borderId="0" xfId="18" applyFont="1" applyAlignment="1">
      <alignment horizontal="center" vertical="center"/>
    </xf>
    <xf numFmtId="165" fontId="79" fillId="0" borderId="0" xfId="18" applyFont="1" applyAlignment="1">
      <alignment horizontal="right" vertical="center" wrapText="1"/>
    </xf>
    <xf numFmtId="165" fontId="79" fillId="0" borderId="9" xfId="18" applyFont="1" applyBorder="1" applyAlignment="1">
      <alignment horizontal="center" vertical="center"/>
    </xf>
    <xf numFmtId="165" fontId="79" fillId="0" borderId="9" xfId="18" applyFont="1" applyBorder="1" applyAlignment="1">
      <alignment horizontal="right" vertical="center" wrapText="1"/>
    </xf>
    <xf numFmtId="4" fontId="77" fillId="0" borderId="4" xfId="21" applyNumberFormat="1" applyFont="1" applyBorder="1" applyAlignment="1">
      <alignment horizontal="right" vertical="center" wrapText="1"/>
    </xf>
    <xf numFmtId="0" fontId="72" fillId="0" borderId="0" xfId="5" applyFont="1" applyAlignment="1">
      <alignment horizontal="center" vertical="center" wrapText="1"/>
    </xf>
    <xf numFmtId="0" fontId="72" fillId="0" borderId="0" xfId="5" applyFont="1" applyAlignment="1">
      <alignment vertical="center"/>
    </xf>
    <xf numFmtId="0" fontId="79" fillId="2" borderId="1" xfId="5" applyFont="1" applyFill="1" applyBorder="1" applyAlignment="1">
      <alignment horizontal="center" vertical="center" wrapText="1"/>
    </xf>
    <xf numFmtId="0" fontId="79" fillId="3" borderId="1" xfId="5" applyFont="1" applyFill="1" applyBorder="1" applyAlignment="1">
      <alignment horizontal="center" vertical="center" wrapText="1"/>
    </xf>
    <xf numFmtId="0" fontId="77" fillId="0" borderId="8" xfId="5" applyFont="1" applyBorder="1" applyAlignment="1">
      <alignment horizontal="center" vertical="center"/>
    </xf>
    <xf numFmtId="0" fontId="77" fillId="0" borderId="8" xfId="5" applyFont="1" applyBorder="1" applyAlignment="1">
      <alignment horizontal="left" vertical="center" wrapText="1"/>
    </xf>
    <xf numFmtId="0" fontId="77" fillId="0" borderId="4" xfId="5" applyFont="1" applyBorder="1" applyAlignment="1">
      <alignment horizontal="center" vertical="center"/>
    </xf>
    <xf numFmtId="0" fontId="77" fillId="0" borderId="4" xfId="5" applyFont="1" applyBorder="1" applyAlignment="1">
      <alignment horizontal="left" vertical="center" wrapText="1"/>
    </xf>
    <xf numFmtId="14" fontId="77" fillId="0" borderId="4" xfId="5" applyNumberFormat="1" applyFont="1" applyBorder="1" applyAlignment="1">
      <alignment horizontal="center" vertical="center"/>
    </xf>
    <xf numFmtId="4" fontId="72" fillId="0" borderId="0" xfId="5" applyNumberFormat="1" applyFont="1" applyAlignment="1">
      <alignment vertical="center"/>
    </xf>
    <xf numFmtId="4" fontId="77" fillId="0" borderId="4" xfId="5" applyNumberFormat="1" applyFont="1" applyBorder="1" applyAlignment="1">
      <alignment horizontal="right" vertical="center" wrapText="1"/>
    </xf>
    <xf numFmtId="0" fontId="77" fillId="0" borderId="4" xfId="5" applyFont="1" applyBorder="1" applyAlignment="1">
      <alignment horizontal="center" vertical="center" wrapText="1"/>
    </xf>
    <xf numFmtId="0" fontId="80" fillId="0" borderId="4" xfId="5" applyFont="1" applyBorder="1" applyAlignment="1">
      <alignment horizontal="center" vertical="center"/>
    </xf>
    <xf numFmtId="14" fontId="80" fillId="0" borderId="4" xfId="5" applyNumberFormat="1" applyFont="1" applyBorder="1" applyAlignment="1">
      <alignment horizontal="center" vertical="center"/>
    </xf>
    <xf numFmtId="0" fontId="84" fillId="0" borderId="4" xfId="5" applyFont="1" applyBorder="1" applyAlignment="1">
      <alignment horizontal="center" vertical="center"/>
    </xf>
    <xf numFmtId="0" fontId="85" fillId="0" borderId="0" xfId="5" applyFont="1" applyAlignment="1">
      <alignment vertical="center"/>
    </xf>
    <xf numFmtId="14" fontId="77" fillId="0" borderId="4" xfId="5" applyNumberFormat="1" applyFont="1" applyBorder="1" applyAlignment="1">
      <alignment horizontal="center" vertical="center" wrapText="1"/>
    </xf>
    <xf numFmtId="0" fontId="77" fillId="0" borderId="0" xfId="5" applyFont="1" applyAlignment="1">
      <alignment horizontal="center" vertical="center"/>
    </xf>
    <xf numFmtId="14" fontId="77" fillId="0" borderId="0" xfId="5" applyNumberFormat="1" applyFont="1" applyAlignment="1">
      <alignment horizontal="center" vertical="center"/>
    </xf>
    <xf numFmtId="0" fontId="77" fillId="0" borderId="11" xfId="5" applyFont="1" applyBorder="1" applyAlignment="1">
      <alignment horizontal="center" vertical="center"/>
    </xf>
    <xf numFmtId="0" fontId="77" fillId="0" borderId="7" xfId="5" applyFont="1" applyBorder="1" applyAlignment="1">
      <alignment horizontal="center" vertical="center"/>
    </xf>
    <xf numFmtId="0" fontId="79" fillId="0" borderId="0" xfId="5" applyFont="1" applyAlignment="1">
      <alignment horizontal="center" vertical="center"/>
    </xf>
    <xf numFmtId="0" fontId="79" fillId="0" borderId="0" xfId="5" applyFont="1" applyAlignment="1">
      <alignment vertical="center"/>
    </xf>
    <xf numFmtId="0" fontId="79" fillId="2" borderId="1" xfId="5" applyFont="1" applyFill="1" applyBorder="1" applyAlignment="1">
      <alignment horizontal="center" vertical="center"/>
    </xf>
    <xf numFmtId="0" fontId="79" fillId="3" borderId="1" xfId="5" applyFont="1" applyFill="1" applyBorder="1" applyAlignment="1">
      <alignment horizontal="center" vertical="center"/>
    </xf>
    <xf numFmtId="0" fontId="84" fillId="0" borderId="3" xfId="5" applyFont="1" applyBorder="1" applyAlignment="1">
      <alignment horizontal="center" vertical="center"/>
    </xf>
    <xf numFmtId="0" fontId="84" fillId="0" borderId="4" xfId="5" applyFont="1" applyBorder="1" applyAlignment="1">
      <alignment vertical="center"/>
    </xf>
    <xf numFmtId="4" fontId="84" fillId="0" borderId="4" xfId="21" applyNumberFormat="1" applyFont="1" applyBorder="1" applyAlignment="1">
      <alignment horizontal="right" vertical="center" wrapText="1"/>
    </xf>
    <xf numFmtId="1" fontId="77" fillId="0" borderId="4" xfId="5" applyNumberFormat="1" applyFont="1" applyBorder="1" applyAlignment="1">
      <alignment horizontal="center" vertical="center"/>
    </xf>
    <xf numFmtId="0" fontId="79" fillId="0" borderId="9" xfId="5" applyFont="1" applyBorder="1" applyAlignment="1">
      <alignment vertical="center"/>
    </xf>
    <xf numFmtId="0" fontId="72" fillId="4" borderId="0" xfId="5" applyFont="1" applyFill="1" applyAlignment="1">
      <alignment vertical="center"/>
    </xf>
    <xf numFmtId="0" fontId="77" fillId="4" borderId="4" xfId="5" applyFont="1" applyFill="1" applyBorder="1" applyAlignment="1">
      <alignment horizontal="center" vertical="center"/>
    </xf>
    <xf numFmtId="0" fontId="77" fillId="0" borderId="4" xfId="5" applyFont="1" applyBorder="1" applyAlignment="1">
      <alignment vertical="center"/>
    </xf>
    <xf numFmtId="0" fontId="77" fillId="0" borderId="0" xfId="5" applyFont="1" applyAlignment="1">
      <alignment vertical="center"/>
    </xf>
    <xf numFmtId="0" fontId="77" fillId="0" borderId="7" xfId="5" applyFont="1" applyBorder="1" applyAlignment="1">
      <alignment vertical="center"/>
    </xf>
    <xf numFmtId="0" fontId="77" fillId="0" borderId="5" xfId="5" applyFont="1" applyBorder="1" applyAlignment="1">
      <alignment horizontal="center" vertical="center"/>
    </xf>
    <xf numFmtId="0" fontId="77" fillId="0" borderId="6" xfId="5" applyFont="1" applyBorder="1" applyAlignment="1">
      <alignment horizontal="center" vertical="center"/>
    </xf>
    <xf numFmtId="0" fontId="80" fillId="0" borderId="4" xfId="5" applyFont="1" applyBorder="1" applyAlignment="1">
      <alignment horizontal="center" vertical="center" wrapText="1"/>
    </xf>
    <xf numFmtId="14" fontId="77" fillId="0" borderId="5" xfId="5" applyNumberFormat="1" applyFont="1" applyBorder="1" applyAlignment="1">
      <alignment horizontal="center" vertical="center"/>
    </xf>
    <xf numFmtId="0" fontId="77" fillId="0" borderId="5" xfId="5" applyFont="1" applyBorder="1" applyAlignment="1">
      <alignment horizontal="left" vertical="center" wrapText="1"/>
    </xf>
    <xf numFmtId="0" fontId="77" fillId="0" borderId="5" xfId="5" applyFont="1" applyBorder="1" applyAlignment="1">
      <alignment horizontal="center" vertical="center" wrapText="1"/>
    </xf>
    <xf numFmtId="4" fontId="77" fillId="0" borderId="5" xfId="5" applyNumberFormat="1" applyFont="1" applyBorder="1" applyAlignment="1">
      <alignment horizontal="right" vertical="center" wrapText="1"/>
    </xf>
    <xf numFmtId="0" fontId="84" fillId="0" borderId="5" xfId="5" applyFont="1" applyBorder="1" applyAlignment="1">
      <alignment horizontal="center" vertical="center"/>
    </xf>
    <xf numFmtId="0" fontId="84" fillId="0" borderId="5" xfId="5" applyFont="1" applyBorder="1" applyAlignment="1">
      <alignment vertical="center"/>
    </xf>
    <xf numFmtId="4" fontId="80" fillId="0" borderId="4" xfId="18" applyNumberFormat="1" applyFont="1" applyBorder="1" applyAlignment="1">
      <alignment horizontal="right" vertical="center" wrapText="1"/>
    </xf>
    <xf numFmtId="0" fontId="83" fillId="0" borderId="4" xfId="5" applyFont="1" applyBorder="1" applyAlignment="1">
      <alignment horizontal="center" vertical="center"/>
    </xf>
    <xf numFmtId="14" fontId="77" fillId="0" borderId="13" xfId="5" applyNumberFormat="1" applyFont="1" applyBorder="1" applyAlignment="1">
      <alignment horizontal="center" vertical="center"/>
    </xf>
    <xf numFmtId="0" fontId="75" fillId="0" borderId="0" xfId="5" applyFont="1" applyAlignment="1">
      <alignment vertical="center"/>
    </xf>
    <xf numFmtId="0" fontId="74" fillId="0" borderId="0" xfId="5" applyFont="1" applyAlignment="1">
      <alignment vertical="center"/>
    </xf>
    <xf numFmtId="4" fontId="77" fillId="0" borderId="5" xfId="18" applyNumberFormat="1" applyFont="1" applyBorder="1" applyAlignment="1">
      <alignment horizontal="right" vertical="center" wrapText="1"/>
    </xf>
    <xf numFmtId="0" fontId="77" fillId="0" borderId="3" xfId="5" applyFont="1" applyBorder="1" applyAlignment="1">
      <alignment horizontal="left" vertical="center"/>
    </xf>
    <xf numFmtId="0" fontId="77" fillId="0" borderId="4" xfId="5" applyFont="1" applyBorder="1" applyAlignment="1">
      <alignment vertical="center" wrapText="1"/>
    </xf>
    <xf numFmtId="0" fontId="77" fillId="0" borderId="5" xfId="5" applyFont="1" applyBorder="1" applyAlignment="1">
      <alignment vertical="center"/>
    </xf>
    <xf numFmtId="0" fontId="77" fillId="0" borderId="3" xfId="5" applyFont="1" applyBorder="1" applyAlignment="1">
      <alignment horizontal="center" vertical="center" wrapText="1"/>
    </xf>
    <xf numFmtId="0" fontId="77" fillId="0" borderId="3" xfId="5" applyFont="1" applyBorder="1" applyAlignment="1">
      <alignment vertical="center" wrapText="1"/>
    </xf>
    <xf numFmtId="0" fontId="71" fillId="0" borderId="0" xfId="5" applyFont="1" applyAlignment="1">
      <alignment vertical="center"/>
    </xf>
    <xf numFmtId="0" fontId="77" fillId="0" borderId="3" xfId="5" applyFont="1" applyBorder="1" applyAlignment="1">
      <alignment horizontal="center" vertical="center"/>
    </xf>
    <xf numFmtId="0" fontId="75" fillId="0" borderId="7" xfId="5" applyFont="1" applyBorder="1" applyAlignment="1">
      <alignment horizontal="center" vertical="center"/>
    </xf>
    <xf numFmtId="0" fontId="75" fillId="0" borderId="2" xfId="5" applyFont="1" applyBorder="1" applyAlignment="1">
      <alignment horizontal="center" vertical="center"/>
    </xf>
    <xf numFmtId="0" fontId="74" fillId="0" borderId="7" xfId="5" applyFont="1" applyBorder="1" applyAlignment="1">
      <alignment horizontal="center" vertical="center"/>
    </xf>
    <xf numFmtId="0" fontId="74" fillId="0" borderId="2" xfId="5" applyFont="1" applyBorder="1" applyAlignment="1">
      <alignment horizontal="center" vertical="center"/>
    </xf>
    <xf numFmtId="0" fontId="75" fillId="0" borderId="0" xfId="5" applyFont="1" applyAlignment="1">
      <alignment horizontal="center" vertical="center"/>
    </xf>
    <xf numFmtId="0" fontId="77" fillId="0" borderId="0" xfId="5" applyFont="1" applyAlignment="1">
      <alignment horizontal="center" vertical="center" wrapText="1"/>
    </xf>
    <xf numFmtId="0" fontId="77" fillId="0" borderId="12" xfId="5" applyFont="1" applyBorder="1" applyAlignment="1">
      <alignment horizontal="center" vertical="center"/>
    </xf>
    <xf numFmtId="43" fontId="72" fillId="0" borderId="0" xfId="5" applyNumberFormat="1" applyFont="1" applyAlignment="1">
      <alignment vertical="center"/>
    </xf>
    <xf numFmtId="0" fontId="77" fillId="4" borderId="4" xfId="5" applyFont="1" applyFill="1" applyBorder="1" applyAlignment="1">
      <alignment horizontal="left" vertical="center" wrapText="1"/>
    </xf>
    <xf numFmtId="0" fontId="77" fillId="4" borderId="3" xfId="5" applyFont="1" applyFill="1" applyBorder="1" applyAlignment="1">
      <alignment horizontal="left" vertical="center" wrapText="1"/>
    </xf>
    <xf numFmtId="0" fontId="77" fillId="4" borderId="4" xfId="5" applyFont="1" applyFill="1" applyBorder="1" applyAlignment="1">
      <alignment horizontal="left" vertical="center"/>
    </xf>
    <xf numFmtId="0" fontId="83" fillId="0" borderId="0" xfId="5" applyFont="1" applyAlignment="1">
      <alignment vertical="center"/>
    </xf>
    <xf numFmtId="0" fontId="77" fillId="0" borderId="7" xfId="5" applyFont="1" applyBorder="1" applyAlignment="1">
      <alignment horizontal="left" vertical="center"/>
    </xf>
    <xf numFmtId="0" fontId="77" fillId="0" borderId="12" xfId="5" applyFont="1" applyBorder="1" applyAlignment="1">
      <alignment horizontal="center" vertical="center" wrapText="1"/>
    </xf>
    <xf numFmtId="14" fontId="77" fillId="0" borderId="12" xfId="5" applyNumberFormat="1" applyFont="1" applyBorder="1" applyAlignment="1">
      <alignment horizontal="center" vertical="center"/>
    </xf>
    <xf numFmtId="0" fontId="74" fillId="4" borderId="0" xfId="5" applyFont="1" applyFill="1" applyAlignment="1">
      <alignment horizontal="center" vertical="center"/>
    </xf>
    <xf numFmtId="0" fontId="74" fillId="4" borderId="0" xfId="5" applyFont="1" applyFill="1" applyAlignment="1">
      <alignment vertical="center"/>
    </xf>
    <xf numFmtId="14" fontId="74" fillId="4" borderId="0" xfId="5" applyNumberFormat="1" applyFont="1" applyFill="1" applyAlignment="1">
      <alignment horizontal="center" vertical="center"/>
    </xf>
    <xf numFmtId="165" fontId="74" fillId="4" borderId="0" xfId="18" applyFont="1" applyFill="1" applyAlignment="1">
      <alignment horizontal="right" vertical="center" wrapText="1"/>
    </xf>
    <xf numFmtId="0" fontId="75" fillId="4" borderId="0" xfId="5" applyFont="1" applyFill="1" applyAlignment="1">
      <alignment vertical="center"/>
    </xf>
    <xf numFmtId="0" fontId="77" fillId="0" borderId="0" xfId="5" applyFont="1" applyAlignment="1">
      <alignment horizontal="left" vertical="center"/>
    </xf>
    <xf numFmtId="0" fontId="84" fillId="0" borderId="4" xfId="5" applyFont="1" applyBorder="1" applyAlignment="1">
      <alignment vertical="center" wrapText="1"/>
    </xf>
    <xf numFmtId="43" fontId="72" fillId="4" borderId="0" xfId="5" applyNumberFormat="1" applyFont="1" applyFill="1" applyAlignment="1">
      <alignment vertical="center"/>
    </xf>
    <xf numFmtId="0" fontId="84" fillId="4" borderId="4" xfId="5" applyFont="1" applyFill="1" applyBorder="1" applyAlignment="1">
      <alignment horizontal="center" vertical="center"/>
    </xf>
    <xf numFmtId="49" fontId="84" fillId="4" borderId="4" xfId="5" applyNumberFormat="1" applyFont="1" applyFill="1" applyBorder="1" applyAlignment="1">
      <alignment horizontal="center" vertical="center"/>
    </xf>
    <xf numFmtId="0" fontId="85" fillId="4" borderId="0" xfId="5" applyFont="1" applyFill="1" applyAlignment="1">
      <alignment vertical="center"/>
    </xf>
    <xf numFmtId="0" fontId="74" fillId="0" borderId="0" xfId="5" applyFont="1" applyAlignment="1">
      <alignment horizontal="center" vertical="center"/>
    </xf>
    <xf numFmtId="0" fontId="77" fillId="0" borderId="7" xfId="5" applyFont="1" applyBorder="1" applyAlignment="1">
      <alignment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4" borderId="3" xfId="5" applyFont="1" applyFill="1" applyBorder="1" applyAlignment="1">
      <alignment horizontal="center" vertical="center"/>
    </xf>
    <xf numFmtId="0" fontId="77" fillId="0" borderId="7" xfId="5" applyFont="1" applyBorder="1" applyAlignment="1">
      <alignment horizontal="left" vertical="center" wrapText="1"/>
    </xf>
    <xf numFmtId="4" fontId="80" fillId="0" borderId="7" xfId="18" applyNumberFormat="1" applyFont="1" applyBorder="1" applyAlignment="1">
      <alignment horizontal="right" vertical="center" wrapText="1"/>
    </xf>
    <xf numFmtId="4" fontId="80" fillId="0" borderId="5" xfId="18" applyNumberFormat="1" applyFont="1" applyBorder="1" applyAlignment="1">
      <alignment horizontal="right" vertical="center" wrapText="1"/>
    </xf>
    <xf numFmtId="0" fontId="77" fillId="0" borderId="3" xfId="5" applyFont="1" applyBorder="1" applyAlignment="1">
      <alignment horizontal="left" vertical="center" wrapText="1"/>
    </xf>
    <xf numFmtId="4" fontId="77" fillId="0" borderId="3" xfId="18" applyNumberFormat="1" applyFont="1" applyBorder="1" applyAlignment="1">
      <alignment horizontal="right" vertical="center" wrapText="1"/>
    </xf>
    <xf numFmtId="1" fontId="84" fillId="4" borderId="4" xfId="5" applyNumberFormat="1" applyFont="1" applyFill="1" applyBorder="1" applyAlignment="1">
      <alignment horizontal="center" vertical="center"/>
    </xf>
    <xf numFmtId="0" fontId="77" fillId="0" borderId="3" xfId="5" applyFont="1" applyBorder="1" applyAlignment="1">
      <alignment vertical="center"/>
    </xf>
    <xf numFmtId="0" fontId="77" fillId="4" borderId="5" xfId="5" applyFont="1" applyFill="1" applyBorder="1" applyAlignment="1">
      <alignment horizontal="left" vertical="center" wrapText="1"/>
    </xf>
    <xf numFmtId="14" fontId="77" fillId="0" borderId="19" xfId="5" applyNumberFormat="1" applyFont="1" applyBorder="1" applyAlignment="1">
      <alignment horizontal="center" vertical="center"/>
    </xf>
    <xf numFmtId="0" fontId="77" fillId="0" borderId="5" xfId="5" applyFont="1" applyBorder="1" applyAlignment="1">
      <alignment vertical="center" wrapText="1"/>
    </xf>
    <xf numFmtId="0" fontId="77" fillId="0" borderId="4" xfId="5" applyFont="1" applyBorder="1" applyAlignment="1">
      <alignment horizontal="left" vertical="center"/>
    </xf>
    <xf numFmtId="0" fontId="77" fillId="4" borderId="5" xfId="5" applyFont="1" applyFill="1" applyBorder="1" applyAlignment="1">
      <alignment horizontal="center" vertical="center"/>
    </xf>
    <xf numFmtId="14" fontId="77" fillId="0" borderId="3" xfId="5" applyNumberFormat="1" applyFont="1" applyBorder="1" applyAlignment="1">
      <alignment horizontal="center" vertical="center"/>
    </xf>
    <xf numFmtId="0" fontId="77" fillId="0" borderId="19" xfId="5" applyFont="1" applyBorder="1" applyAlignment="1">
      <alignment horizontal="center" vertical="center" wrapText="1"/>
    </xf>
    <xf numFmtId="4" fontId="77" fillId="0" borderId="3" xfId="21" applyNumberFormat="1" applyFont="1" applyBorder="1" applyAlignment="1">
      <alignment horizontal="right" vertical="center" wrapText="1"/>
    </xf>
    <xf numFmtId="0" fontId="80" fillId="0" borderId="3" xfId="5" applyFont="1" applyBorder="1" applyAlignment="1">
      <alignment horizontal="center" vertical="center"/>
    </xf>
    <xf numFmtId="0" fontId="77" fillId="4" borderId="7" xfId="5" applyFont="1" applyFill="1" applyBorder="1" applyAlignment="1">
      <alignment horizontal="center" vertical="center"/>
    </xf>
    <xf numFmtId="0" fontId="80" fillId="0" borderId="0" xfId="5" applyFont="1" applyAlignment="1">
      <alignment horizontal="center" vertical="center"/>
    </xf>
    <xf numFmtId="0" fontId="77" fillId="0" borderId="15" xfId="0" applyFont="1" applyBorder="1" applyAlignment="1">
      <alignment horizontal="center" vertical="center" wrapText="1"/>
    </xf>
    <xf numFmtId="4" fontId="77" fillId="0" borderId="7" xfId="18" applyNumberFormat="1" applyFont="1" applyBorder="1" applyAlignment="1">
      <alignment horizontal="right" vertical="center" wrapText="1"/>
    </xf>
    <xf numFmtId="0" fontId="84" fillId="0" borderId="6" xfId="5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4" xfId="0" applyFont="1" applyBorder="1" applyAlignment="1">
      <alignment horizontal="left" vertical="center"/>
    </xf>
    <xf numFmtId="4" fontId="77" fillId="0" borderId="4" xfId="0" applyNumberFormat="1" applyFont="1" applyBorder="1" applyAlignment="1">
      <alignment horizontal="right" vertical="center"/>
    </xf>
    <xf numFmtId="0" fontId="77" fillId="0" borderId="11" xfId="5" applyFont="1" applyBorder="1" applyAlignment="1">
      <alignment vertical="center"/>
    </xf>
    <xf numFmtId="49" fontId="84" fillId="0" borderId="4" xfId="5" applyNumberFormat="1" applyFont="1" applyBorder="1" applyAlignment="1">
      <alignment horizontal="center" vertical="center"/>
    </xf>
    <xf numFmtId="0" fontId="77" fillId="0" borderId="19" xfId="5" applyFont="1" applyBorder="1" applyAlignment="1">
      <alignment horizontal="center" vertical="center"/>
    </xf>
    <xf numFmtId="0" fontId="77" fillId="0" borderId="13" xfId="5" applyFont="1" applyBorder="1" applyAlignment="1">
      <alignment horizontal="center" vertical="center"/>
    </xf>
    <xf numFmtId="0" fontId="83" fillId="0" borderId="5" xfId="5" applyFont="1" applyBorder="1" applyAlignment="1">
      <alignment horizontal="center" vertical="center"/>
    </xf>
    <xf numFmtId="4" fontId="77" fillId="0" borderId="3" xfId="0" applyNumberFormat="1" applyFont="1" applyBorder="1" applyAlignment="1">
      <alignment vertical="center"/>
    </xf>
    <xf numFmtId="0" fontId="83" fillId="0" borderId="3" xfId="5" applyFont="1" applyBorder="1" applyAlignment="1">
      <alignment horizontal="center" vertical="center"/>
    </xf>
    <xf numFmtId="0" fontId="74" fillId="7" borderId="1" xfId="5" applyFont="1" applyFill="1" applyBorder="1" applyAlignment="1">
      <alignment horizontal="center" vertical="center"/>
    </xf>
    <xf numFmtId="0" fontId="74" fillId="7" borderId="1" xfId="5" applyFont="1" applyFill="1" applyBorder="1" applyAlignment="1">
      <alignment vertical="center"/>
    </xf>
    <xf numFmtId="0" fontId="75" fillId="7" borderId="1" xfId="5" applyFont="1" applyFill="1" applyBorder="1" applyAlignment="1">
      <alignment horizontal="center" vertical="center"/>
    </xf>
    <xf numFmtId="165" fontId="74" fillId="7" borderId="1" xfId="18" applyFont="1" applyFill="1" applyBorder="1" applyAlignment="1">
      <alignment horizontal="right" vertical="center" wrapText="1"/>
    </xf>
    <xf numFmtId="4" fontId="74" fillId="7" borderId="1" xfId="18" applyNumberFormat="1" applyFont="1" applyFill="1" applyBorder="1" applyAlignment="1">
      <alignment horizontal="right" vertical="center" wrapText="1"/>
    </xf>
    <xf numFmtId="165" fontId="74" fillId="7" borderId="1" xfId="18" applyFont="1" applyFill="1" applyBorder="1" applyAlignment="1">
      <alignment horizontal="center" vertical="center"/>
    </xf>
    <xf numFmtId="0" fontId="74" fillId="7" borderId="1" xfId="5" applyFont="1" applyFill="1" applyBorder="1" applyAlignment="1">
      <alignment horizontal="left" vertical="center"/>
    </xf>
    <xf numFmtId="1" fontId="74" fillId="7" borderId="1" xfId="5" applyNumberFormat="1" applyFont="1" applyFill="1" applyBorder="1" applyAlignment="1">
      <alignment horizontal="center" vertical="center"/>
    </xf>
    <xf numFmtId="0" fontId="75" fillId="7" borderId="16" xfId="5" applyFont="1" applyFill="1" applyBorder="1" applyAlignment="1">
      <alignment horizontal="center" vertical="center"/>
    </xf>
    <xf numFmtId="0" fontId="77" fillId="4" borderId="11" xfId="5" applyFont="1" applyFill="1" applyBorder="1" applyAlignment="1">
      <alignment horizontal="left" vertical="center" wrapText="1"/>
    </xf>
    <xf numFmtId="0" fontId="77" fillId="4" borderId="11" xfId="5" applyFont="1" applyFill="1" applyBorder="1" applyAlignment="1">
      <alignment horizontal="center" vertical="center"/>
    </xf>
    <xf numFmtId="0" fontId="77" fillId="4" borderId="3" xfId="5" applyFont="1" applyFill="1" applyBorder="1" applyAlignment="1">
      <alignment horizontal="center" vertical="center" wrapText="1"/>
    </xf>
    <xf numFmtId="0" fontId="84" fillId="0" borderId="11" xfId="5" applyFont="1" applyBorder="1" applyAlignment="1">
      <alignment vertical="center"/>
    </xf>
    <xf numFmtId="0" fontId="84" fillId="0" borderId="11" xfId="5" applyFont="1" applyBorder="1" applyAlignment="1">
      <alignment horizontal="center" vertical="center"/>
    </xf>
    <xf numFmtId="14" fontId="77" fillId="0" borderId="11" xfId="5" applyNumberFormat="1" applyFont="1" applyBorder="1" applyAlignment="1">
      <alignment horizontal="center" vertical="center"/>
    </xf>
    <xf numFmtId="4" fontId="84" fillId="0" borderId="11" xfId="21" applyNumberFormat="1" applyFont="1" applyBorder="1" applyAlignment="1">
      <alignment horizontal="right" vertical="center" wrapText="1"/>
    </xf>
    <xf numFmtId="0" fontId="80" fillId="0" borderId="5" xfId="5" applyFont="1" applyBorder="1" applyAlignment="1">
      <alignment horizontal="center" vertical="center"/>
    </xf>
    <xf numFmtId="0" fontId="77" fillId="0" borderId="7" xfId="5" applyFont="1" applyBorder="1" applyAlignment="1">
      <alignment horizontal="center" vertical="center" wrapText="1"/>
    </xf>
    <xf numFmtId="0" fontId="77" fillId="0" borderId="0" xfId="5" applyFont="1" applyAlignment="1">
      <alignment horizontal="left" vertical="center" wrapText="1"/>
    </xf>
    <xf numFmtId="4" fontId="77" fillId="4" borderId="3" xfId="21" applyNumberFormat="1" applyFont="1" applyFill="1" applyBorder="1" applyAlignment="1">
      <alignment horizontal="right" vertical="center" wrapText="1"/>
    </xf>
    <xf numFmtId="0" fontId="77" fillId="4" borderId="7" xfId="5" applyFont="1" applyFill="1" applyBorder="1" applyAlignment="1">
      <alignment horizontal="left" vertical="center" wrapText="1"/>
    </xf>
    <xf numFmtId="0" fontId="77" fillId="4" borderId="0" xfId="5" applyFont="1" applyFill="1" applyAlignment="1">
      <alignment horizontal="center" vertical="center"/>
    </xf>
    <xf numFmtId="0" fontId="77" fillId="4" borderId="0" xfId="5" applyFont="1" applyFill="1" applyAlignment="1">
      <alignment horizontal="left" vertical="center" wrapText="1"/>
    </xf>
    <xf numFmtId="1" fontId="74" fillId="0" borderId="0" xfId="5" applyNumberFormat="1" applyFont="1" applyAlignment="1">
      <alignment horizontal="center" vertical="center"/>
    </xf>
    <xf numFmtId="0" fontId="74" fillId="0" borderId="0" xfId="5" applyFont="1" applyAlignment="1">
      <alignment horizontal="left" vertical="center"/>
    </xf>
    <xf numFmtId="165" fontId="74" fillId="0" borderId="0" xfId="18" applyFont="1" applyAlignment="1">
      <alignment horizontal="center" vertical="center"/>
    </xf>
    <xf numFmtId="4" fontId="84" fillId="4" borderId="4" xfId="21" applyNumberFormat="1" applyFont="1" applyFill="1" applyBorder="1" applyAlignment="1">
      <alignment horizontal="right" vertical="center" wrapText="1"/>
    </xf>
    <xf numFmtId="4" fontId="77" fillId="4" borderId="4" xfId="18" applyNumberFormat="1" applyFont="1" applyFill="1" applyBorder="1" applyAlignment="1">
      <alignment horizontal="right" vertical="center" wrapText="1"/>
    </xf>
    <xf numFmtId="4" fontId="77" fillId="4" borderId="4" xfId="21" applyNumberFormat="1" applyFont="1" applyFill="1" applyBorder="1" applyAlignment="1">
      <alignment horizontal="right" vertical="center" wrapText="1"/>
    </xf>
    <xf numFmtId="4" fontId="77" fillId="0" borderId="5" xfId="21" applyNumberFormat="1" applyFont="1" applyBorder="1" applyAlignment="1">
      <alignment vertical="center" wrapText="1"/>
    </xf>
    <xf numFmtId="4" fontId="77" fillId="0" borderId="5" xfId="18" applyNumberFormat="1" applyFont="1" applyBorder="1" applyAlignment="1">
      <alignment vertical="center" wrapText="1"/>
    </xf>
    <xf numFmtId="4" fontId="77" fillId="0" borderId="4" xfId="18" applyNumberFormat="1" applyFont="1" applyBorder="1" applyAlignment="1">
      <alignment vertical="center" wrapText="1"/>
    </xf>
    <xf numFmtId="4" fontId="77" fillId="0" borderId="3" xfId="5" applyNumberFormat="1" applyFont="1" applyBorder="1" applyAlignment="1">
      <alignment vertical="center"/>
    </xf>
    <xf numFmtId="4" fontId="74" fillId="7" borderId="1" xfId="5" applyNumberFormat="1" applyFont="1" applyFill="1" applyBorder="1" applyAlignment="1">
      <alignment horizontal="right" vertical="center" wrapText="1"/>
    </xf>
    <xf numFmtId="4" fontId="74" fillId="0" borderId="0" xfId="5" applyNumberFormat="1" applyFont="1" applyAlignment="1">
      <alignment horizontal="right" vertical="center" wrapText="1"/>
    </xf>
    <xf numFmtId="0" fontId="69" fillId="6" borderId="0" xfId="0" applyFont="1" applyFill="1" applyAlignment="1">
      <alignment horizontal="left" vertical="center" wrapText="1"/>
    </xf>
    <xf numFmtId="0" fontId="77" fillId="0" borderId="10" xfId="5" applyFont="1" applyBorder="1" applyAlignment="1">
      <alignment horizontal="center" vertical="center" wrapText="1"/>
    </xf>
    <xf numFmtId="0" fontId="84" fillId="0" borderId="0" xfId="5" applyFont="1" applyAlignment="1">
      <alignment horizontal="center" vertical="center"/>
    </xf>
    <xf numFmtId="4" fontId="77" fillId="4" borderId="7" xfId="21" applyNumberFormat="1" applyFont="1" applyFill="1" applyBorder="1" applyAlignment="1">
      <alignment horizontal="right" vertical="center" wrapText="1"/>
    </xf>
    <xf numFmtId="4" fontId="77" fillId="4" borderId="3" xfId="18" applyNumberFormat="1" applyFont="1" applyFill="1" applyBorder="1" applyAlignment="1">
      <alignment horizontal="right" vertical="center" wrapText="1"/>
    </xf>
    <xf numFmtId="4" fontId="77" fillId="0" borderId="7" xfId="18" applyNumberFormat="1" applyFont="1" applyBorder="1" applyAlignment="1">
      <alignment horizontal="right" vertical="center"/>
    </xf>
    <xf numFmtId="0" fontId="80" fillId="0" borderId="7" xfId="5" applyFont="1" applyBorder="1" applyAlignment="1">
      <alignment horizontal="center" vertical="center"/>
    </xf>
    <xf numFmtId="0" fontId="89" fillId="0" borderId="0" xfId="0" applyFont="1"/>
    <xf numFmtId="14" fontId="80" fillId="0" borderId="3" xfId="5" applyNumberFormat="1" applyFont="1" applyBorder="1" applyAlignment="1">
      <alignment horizontal="center" vertical="center"/>
    </xf>
    <xf numFmtId="4" fontId="80" fillId="0" borderId="3" xfId="18" applyNumberFormat="1" applyFont="1" applyBorder="1" applyAlignment="1">
      <alignment horizontal="right" vertical="center" wrapText="1"/>
    </xf>
    <xf numFmtId="4" fontId="77" fillId="4" borderId="4" xfId="21" applyNumberFormat="1" applyFont="1" applyFill="1" applyBorder="1" applyAlignment="1">
      <alignment horizontal="right" vertical="center"/>
    </xf>
    <xf numFmtId="0" fontId="77" fillId="0" borderId="5" xfId="0" applyFont="1" applyBorder="1" applyAlignment="1">
      <alignment vertical="center" wrapText="1"/>
    </xf>
    <xf numFmtId="1" fontId="74" fillId="0" borderId="20" xfId="5" applyNumberFormat="1" applyFont="1" applyBorder="1" applyAlignment="1">
      <alignment horizontal="center" vertical="center"/>
    </xf>
    <xf numFmtId="4" fontId="84" fillId="0" borderId="4" xfId="21" applyNumberFormat="1" applyFont="1" applyFill="1" applyBorder="1" applyAlignment="1">
      <alignment horizontal="right" vertical="center" wrapText="1"/>
    </xf>
    <xf numFmtId="4" fontId="77" fillId="0" borderId="4" xfId="21" applyNumberFormat="1" applyFont="1" applyFill="1" applyBorder="1" applyAlignment="1">
      <alignment horizontal="right" vertical="center" wrapText="1"/>
    </xf>
    <xf numFmtId="4" fontId="80" fillId="0" borderId="4" xfId="18" applyNumberFormat="1" applyFont="1" applyFill="1" applyBorder="1" applyAlignment="1">
      <alignment horizontal="right" vertical="center" wrapText="1"/>
    </xf>
    <xf numFmtId="4" fontId="77" fillId="0" borderId="4" xfId="18" applyNumberFormat="1" applyFont="1" applyFill="1" applyBorder="1" applyAlignment="1">
      <alignment horizontal="right" vertical="center" wrapText="1"/>
    </xf>
    <xf numFmtId="49" fontId="77" fillId="0" borderId="19" xfId="5" applyNumberFormat="1" applyFont="1" applyBorder="1" applyAlignment="1">
      <alignment horizontal="center" vertical="center"/>
    </xf>
    <xf numFmtId="49" fontId="77" fillId="0" borderId="4" xfId="5" applyNumberFormat="1" applyFont="1" applyBorder="1" applyAlignment="1">
      <alignment horizontal="center" vertical="center"/>
    </xf>
    <xf numFmtId="49" fontId="84" fillId="0" borderId="5" xfId="5" applyNumberFormat="1" applyFont="1" applyBorder="1" applyAlignment="1">
      <alignment horizontal="center" vertical="center"/>
    </xf>
    <xf numFmtId="49" fontId="80" fillId="0" borderId="4" xfId="5" applyNumberFormat="1" applyFont="1" applyBorder="1" applyAlignment="1">
      <alignment horizontal="center" vertical="center"/>
    </xf>
    <xf numFmtId="49" fontId="77" fillId="0" borderId="5" xfId="5" applyNumberFormat="1" applyFont="1" applyBorder="1" applyAlignment="1">
      <alignment horizontal="center" vertical="center"/>
    </xf>
    <xf numFmtId="49" fontId="77" fillId="0" borderId="7" xfId="5" applyNumberFormat="1" applyFont="1" applyBorder="1" applyAlignment="1">
      <alignment horizontal="center" vertical="center"/>
    </xf>
    <xf numFmtId="49" fontId="77" fillId="4" borderId="3" xfId="5" applyNumberFormat="1" applyFont="1" applyFill="1" applyBorder="1" applyAlignment="1">
      <alignment horizontal="center" vertical="center"/>
    </xf>
    <xf numFmtId="49" fontId="77" fillId="0" borderId="3" xfId="5" applyNumberFormat="1" applyFont="1" applyBorder="1" applyAlignment="1">
      <alignment horizontal="center" vertical="center"/>
    </xf>
    <xf numFmtId="49" fontId="77" fillId="0" borderId="5" xfId="5" applyNumberFormat="1" applyFont="1" applyBorder="1" applyAlignment="1">
      <alignment horizontal="center" vertical="center" wrapText="1"/>
    </xf>
    <xf numFmtId="49" fontId="77" fillId="0" borderId="4" xfId="5" applyNumberFormat="1" applyFont="1" applyBorder="1" applyAlignment="1">
      <alignment horizontal="center" vertical="center" wrapText="1"/>
    </xf>
    <xf numFmtId="49" fontId="77" fillId="0" borderId="13" xfId="5" applyNumberFormat="1" applyFont="1" applyBorder="1" applyAlignment="1">
      <alignment horizontal="center" vertical="center"/>
    </xf>
    <xf numFmtId="49" fontId="77" fillId="0" borderId="3" xfId="5" applyNumberFormat="1" applyFont="1" applyBorder="1" applyAlignment="1">
      <alignment horizontal="center" vertical="center" wrapText="1"/>
    </xf>
    <xf numFmtId="0" fontId="79" fillId="4" borderId="0" xfId="5" applyFont="1" applyFill="1" applyAlignment="1">
      <alignment vertical="center"/>
    </xf>
    <xf numFmtId="4" fontId="74" fillId="4" borderId="0" xfId="18" applyNumberFormat="1" applyFont="1" applyFill="1" applyBorder="1" applyAlignment="1">
      <alignment horizontal="right" vertical="center" wrapText="1"/>
    </xf>
    <xf numFmtId="49" fontId="77" fillId="0" borderId="11" xfId="5" applyNumberFormat="1" applyFont="1" applyBorder="1" applyAlignment="1">
      <alignment horizontal="center" vertical="center"/>
    </xf>
    <xf numFmtId="4" fontId="77" fillId="0" borderId="5" xfId="5" applyNumberFormat="1" applyFont="1" applyBorder="1" applyAlignment="1">
      <alignment vertical="center"/>
    </xf>
    <xf numFmtId="1" fontId="84" fillId="4" borderId="5" xfId="5" applyNumberFormat="1" applyFont="1" applyFill="1" applyBorder="1" applyAlignment="1">
      <alignment horizontal="center" vertical="center"/>
    </xf>
    <xf numFmtId="4" fontId="77" fillId="0" borderId="7" xfId="18" applyNumberFormat="1" applyFont="1" applyFill="1" applyBorder="1" applyAlignment="1">
      <alignment horizontal="right" vertical="center" wrapText="1"/>
    </xf>
    <xf numFmtId="4" fontId="77" fillId="0" borderId="0" xfId="18" applyNumberFormat="1" applyFont="1" applyBorder="1" applyAlignment="1">
      <alignment horizontal="right" vertical="center" wrapText="1"/>
    </xf>
    <xf numFmtId="4" fontId="77" fillId="4" borderId="5" xfId="21" applyNumberFormat="1" applyFont="1" applyFill="1" applyBorder="1" applyAlignment="1">
      <alignment horizontal="right" vertical="center" wrapText="1"/>
    </xf>
    <xf numFmtId="49" fontId="84" fillId="0" borderId="0" xfId="5" applyNumberFormat="1" applyFont="1" applyAlignment="1">
      <alignment horizontal="center" vertical="center"/>
    </xf>
    <xf numFmtId="49" fontId="77" fillId="4" borderId="4" xfId="5" applyNumberFormat="1" applyFont="1" applyFill="1" applyBorder="1" applyAlignment="1">
      <alignment horizontal="center" vertical="center"/>
    </xf>
    <xf numFmtId="49" fontId="84" fillId="0" borderId="12" xfId="5" applyNumberFormat="1" applyFont="1" applyBorder="1" applyAlignment="1">
      <alignment horizontal="center" vertical="center"/>
    </xf>
    <xf numFmtId="49" fontId="77" fillId="0" borderId="7" xfId="5" applyNumberFormat="1" applyFont="1" applyBorder="1" applyAlignment="1">
      <alignment horizontal="center" vertical="center" wrapText="1"/>
    </xf>
    <xf numFmtId="4" fontId="77" fillId="0" borderId="3" xfId="18" applyNumberFormat="1" applyFont="1" applyFill="1" applyBorder="1" applyAlignment="1">
      <alignment vertical="center" wrapText="1"/>
    </xf>
    <xf numFmtId="4" fontId="77" fillId="0" borderId="3" xfId="18" applyNumberFormat="1" applyFont="1" applyFill="1" applyBorder="1" applyAlignment="1">
      <alignment horizontal="right" vertical="center" wrapText="1"/>
    </xf>
    <xf numFmtId="4" fontId="77" fillId="0" borderId="12" xfId="18" applyNumberFormat="1" applyFont="1" applyBorder="1" applyAlignment="1">
      <alignment horizontal="right" vertical="center" wrapText="1"/>
    </xf>
    <xf numFmtId="49" fontId="84" fillId="0" borderId="3" xfId="5" applyNumberFormat="1" applyFont="1" applyBorder="1" applyAlignment="1">
      <alignment horizontal="center" vertical="center"/>
    </xf>
    <xf numFmtId="4" fontId="77" fillId="4" borderId="7" xfId="18" applyNumberFormat="1" applyFont="1" applyFill="1" applyBorder="1" applyAlignment="1">
      <alignment horizontal="right" vertical="center" wrapText="1"/>
    </xf>
    <xf numFmtId="4" fontId="77" fillId="0" borderId="13" xfId="18" applyNumberFormat="1" applyFont="1" applyBorder="1" applyAlignment="1">
      <alignment horizontal="right" vertical="center" wrapText="1"/>
    </xf>
    <xf numFmtId="0" fontId="84" fillId="0" borderId="6" xfId="5" applyFont="1" applyBorder="1" applyAlignment="1">
      <alignment vertical="center"/>
    </xf>
    <xf numFmtId="0" fontId="77" fillId="0" borderId="9" xfId="5" applyFont="1" applyBorder="1" applyAlignment="1">
      <alignment horizontal="center" vertical="center"/>
    </xf>
    <xf numFmtId="0" fontId="77" fillId="0" borderId="9" xfId="5" applyFont="1" applyBorder="1" applyAlignment="1">
      <alignment vertical="center"/>
    </xf>
    <xf numFmtId="4" fontId="77" fillId="0" borderId="9" xfId="18" applyNumberFormat="1" applyFont="1" applyBorder="1" applyAlignment="1">
      <alignment horizontal="right" vertical="center" wrapText="1"/>
    </xf>
    <xf numFmtId="0" fontId="77" fillId="0" borderId="9" xfId="0" applyFont="1" applyBorder="1" applyAlignment="1">
      <alignment horizontal="center" vertical="center"/>
    </xf>
    <xf numFmtId="0" fontId="77" fillId="0" borderId="9" xfId="0" applyFont="1" applyBorder="1" applyAlignment="1">
      <alignment horizontal="center" vertical="center" wrapText="1"/>
    </xf>
    <xf numFmtId="49" fontId="77" fillId="0" borderId="9" xfId="5" applyNumberFormat="1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49" fontId="77" fillId="0" borderId="0" xfId="5" applyNumberFormat="1" applyFont="1" applyAlignment="1">
      <alignment horizontal="center" vertical="center"/>
    </xf>
    <xf numFmtId="4" fontId="77" fillId="0" borderId="0" xfId="18" applyNumberFormat="1" applyFont="1" applyBorder="1" applyAlignment="1">
      <alignment vertical="center" wrapText="1"/>
    </xf>
    <xf numFmtId="4" fontId="77" fillId="0" borderId="4" xfId="5" applyNumberFormat="1" applyFont="1" applyBorder="1" applyAlignment="1">
      <alignment vertical="center"/>
    </xf>
    <xf numFmtId="49" fontId="84" fillId="0" borderId="11" xfId="5" applyNumberFormat="1" applyFont="1" applyBorder="1" applyAlignment="1">
      <alignment horizontal="center" vertical="center"/>
    </xf>
    <xf numFmtId="4" fontId="77" fillId="0" borderId="11" xfId="18" applyNumberFormat="1" applyFont="1" applyBorder="1" applyAlignment="1">
      <alignment horizontal="right" vertical="center" wrapText="1"/>
    </xf>
    <xf numFmtId="0" fontId="77" fillId="0" borderId="11" xfId="5" applyFont="1" applyBorder="1" applyAlignment="1">
      <alignment horizontal="left" vertical="center" wrapText="1"/>
    </xf>
    <xf numFmtId="4" fontId="77" fillId="4" borderId="0" xfId="21" applyNumberFormat="1" applyFont="1" applyFill="1" applyBorder="1" applyAlignment="1">
      <alignment horizontal="right" vertical="center" wrapText="1"/>
    </xf>
    <xf numFmtId="0" fontId="80" fillId="0" borderId="11" xfId="5" applyFont="1" applyBorder="1" applyAlignment="1">
      <alignment horizontal="center" vertical="center"/>
    </xf>
    <xf numFmtId="0" fontId="80" fillId="0" borderId="9" xfId="5" applyFont="1" applyBorder="1" applyAlignment="1">
      <alignment horizontal="center" vertical="center"/>
    </xf>
    <xf numFmtId="0" fontId="77" fillId="0" borderId="9" xfId="5" applyFont="1" applyBorder="1" applyAlignment="1">
      <alignment horizontal="left" vertical="center" wrapText="1"/>
    </xf>
    <xf numFmtId="0" fontId="77" fillId="0" borderId="13" xfId="5" applyFont="1" applyBorder="1" applyAlignment="1">
      <alignment horizontal="center" vertical="center" wrapText="1"/>
    </xf>
    <xf numFmtId="0" fontId="79" fillId="0" borderId="9" xfId="5" applyFont="1" applyBorder="1" applyAlignment="1">
      <alignment horizontal="left" vertical="center"/>
    </xf>
    <xf numFmtId="0" fontId="79" fillId="0" borderId="0" xfId="5" applyFont="1" applyAlignment="1">
      <alignment horizontal="left" vertical="center"/>
    </xf>
    <xf numFmtId="0" fontId="77" fillId="0" borderId="15" xfId="5" applyFont="1" applyBorder="1" applyAlignment="1">
      <alignment horizontal="center" vertical="center" wrapText="1"/>
    </xf>
    <xf numFmtId="0" fontId="77" fillId="4" borderId="5" xfId="5" applyFont="1" applyFill="1" applyBorder="1" applyAlignment="1">
      <alignment horizontal="left" vertical="center"/>
    </xf>
    <xf numFmtId="4" fontId="77" fillId="0" borderId="5" xfId="18" applyNumberFormat="1" applyFont="1" applyFill="1" applyBorder="1" applyAlignment="1">
      <alignment horizontal="right" vertical="center" wrapText="1"/>
    </xf>
    <xf numFmtId="4" fontId="90" fillId="0" borderId="0" xfId="0" applyNumberFormat="1" applyFont="1"/>
    <xf numFmtId="0" fontId="77" fillId="0" borderId="14" xfId="0" applyFont="1" applyBorder="1" applyAlignment="1">
      <alignment vertical="center"/>
    </xf>
    <xf numFmtId="0" fontId="77" fillId="0" borderId="19" xfId="0" applyFont="1" applyBorder="1" applyAlignment="1">
      <alignment horizontal="center" vertical="center"/>
    </xf>
    <xf numFmtId="4" fontId="77" fillId="0" borderId="5" xfId="18" applyNumberFormat="1" applyFont="1" applyBorder="1" applyAlignment="1">
      <alignment horizontal="center" vertical="center" wrapText="1"/>
    </xf>
    <xf numFmtId="4" fontId="77" fillId="0" borderId="4" xfId="18" applyNumberFormat="1" applyFont="1" applyBorder="1" applyAlignment="1">
      <alignment horizontal="center" vertical="center" wrapText="1"/>
    </xf>
    <xf numFmtId="0" fontId="74" fillId="7" borderId="6" xfId="5" applyFont="1" applyFill="1" applyBorder="1" applyAlignment="1">
      <alignment horizontal="center" vertical="center"/>
    </xf>
    <xf numFmtId="0" fontId="74" fillId="7" borderId="6" xfId="5" applyFont="1" applyFill="1" applyBorder="1" applyAlignment="1">
      <alignment vertical="center"/>
    </xf>
    <xf numFmtId="14" fontId="74" fillId="7" borderId="6" xfId="5" applyNumberFormat="1" applyFont="1" applyFill="1" applyBorder="1" applyAlignment="1">
      <alignment horizontal="center" vertical="center"/>
    </xf>
    <xf numFmtId="4" fontId="74" fillId="7" borderId="6" xfId="18" applyNumberFormat="1" applyFont="1" applyFill="1" applyBorder="1" applyAlignment="1">
      <alignment horizontal="right" vertical="center" wrapText="1"/>
    </xf>
    <xf numFmtId="0" fontId="77" fillId="4" borderId="1" xfId="5" applyFont="1" applyFill="1" applyBorder="1" applyAlignment="1">
      <alignment horizontal="center" vertical="center"/>
    </xf>
    <xf numFmtId="0" fontId="77" fillId="4" borderId="1" xfId="5" applyFont="1" applyFill="1" applyBorder="1" applyAlignment="1">
      <alignment horizontal="left" vertical="center"/>
    </xf>
    <xf numFmtId="14" fontId="77" fillId="4" borderId="1" xfId="5" applyNumberFormat="1" applyFont="1" applyFill="1" applyBorder="1" applyAlignment="1">
      <alignment horizontal="center" vertical="center"/>
    </xf>
    <xf numFmtId="49" fontId="77" fillId="0" borderId="1" xfId="5" applyNumberFormat="1" applyFont="1" applyBorder="1" applyAlignment="1">
      <alignment horizontal="center" vertical="center"/>
    </xf>
    <xf numFmtId="4" fontId="77" fillId="4" borderId="1" xfId="18" applyNumberFormat="1" applyFont="1" applyFill="1" applyBorder="1" applyAlignment="1">
      <alignment horizontal="right" vertical="center" wrapText="1"/>
    </xf>
    <xf numFmtId="0" fontId="77" fillId="0" borderId="11" xfId="5" applyFont="1" applyBorder="1" applyAlignment="1">
      <alignment horizontal="center" vertical="center" wrapText="1"/>
    </xf>
    <xf numFmtId="49" fontId="84" fillId="0" borderId="7" xfId="5" applyNumberFormat="1" applyFont="1" applyBorder="1" applyAlignment="1">
      <alignment horizontal="center" vertical="center"/>
    </xf>
    <xf numFmtId="4" fontId="77" fillId="0" borderId="4" xfId="18" applyNumberFormat="1" applyFont="1" applyFill="1" applyBorder="1" applyAlignment="1">
      <alignment vertical="center" wrapText="1"/>
    </xf>
    <xf numFmtId="4" fontId="77" fillId="4" borderId="5" xfId="21" applyNumberFormat="1" applyFont="1" applyFill="1" applyBorder="1" applyAlignment="1">
      <alignment horizontal="right" vertical="center"/>
    </xf>
    <xf numFmtId="0" fontId="69" fillId="6" borderId="9" xfId="0" applyFont="1" applyFill="1" applyBorder="1" applyAlignment="1">
      <alignment horizontal="left" vertical="center" wrapText="1"/>
    </xf>
    <xf numFmtId="14" fontId="77" fillId="0" borderId="9" xfId="5" applyNumberFormat="1" applyFont="1" applyBorder="1" applyAlignment="1">
      <alignment horizontal="center" vertical="center"/>
    </xf>
    <xf numFmtId="14" fontId="77" fillId="0" borderId="3" xfId="5" applyNumberFormat="1" applyFont="1" applyBorder="1" applyAlignment="1">
      <alignment horizontal="center" vertical="center" wrapText="1"/>
    </xf>
    <xf numFmtId="165" fontId="74" fillId="0" borderId="0" xfId="18" applyFont="1" applyFill="1" applyBorder="1" applyAlignment="1">
      <alignment horizontal="right" vertical="center" wrapText="1"/>
    </xf>
    <xf numFmtId="0" fontId="80" fillId="0" borderId="8" xfId="5" applyFont="1" applyBorder="1" applyAlignment="1">
      <alignment horizontal="center" vertical="center"/>
    </xf>
    <xf numFmtId="49" fontId="80" fillId="0" borderId="8" xfId="5" applyNumberFormat="1" applyFont="1" applyBorder="1" applyAlignment="1">
      <alignment horizontal="center" vertical="center"/>
    </xf>
    <xf numFmtId="4" fontId="80" fillId="0" borderId="8" xfId="18" applyNumberFormat="1" applyFont="1" applyBorder="1" applyAlignment="1">
      <alignment horizontal="right" vertical="center" wrapText="1"/>
    </xf>
    <xf numFmtId="0" fontId="80" fillId="0" borderId="8" xfId="5" applyFont="1" applyBorder="1" applyAlignment="1">
      <alignment horizontal="center" vertical="center" wrapText="1"/>
    </xf>
    <xf numFmtId="0" fontId="84" fillId="0" borderId="4" xfId="5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/>
    </xf>
    <xf numFmtId="4" fontId="77" fillId="0" borderId="3" xfId="21" applyNumberFormat="1" applyFont="1" applyFill="1" applyBorder="1" applyAlignment="1">
      <alignment horizontal="right" vertical="center" wrapText="1"/>
    </xf>
    <xf numFmtId="49" fontId="77" fillId="0" borderId="5" xfId="18" applyNumberFormat="1" applyFont="1" applyFill="1" applyBorder="1" applyAlignment="1">
      <alignment horizontal="center" vertical="center" wrapText="1"/>
    </xf>
    <xf numFmtId="1" fontId="77" fillId="0" borderId="3" xfId="5" applyNumberFormat="1" applyFont="1" applyBorder="1" applyAlignment="1">
      <alignment horizontal="center" vertical="center"/>
    </xf>
    <xf numFmtId="49" fontId="77" fillId="0" borderId="3" xfId="0" applyNumberFormat="1" applyFont="1" applyBorder="1" applyAlignment="1">
      <alignment horizontal="center" vertical="center"/>
    </xf>
    <xf numFmtId="49" fontId="77" fillId="0" borderId="4" xfId="0" applyNumberFormat="1" applyFont="1" applyBorder="1" applyAlignment="1">
      <alignment horizontal="center" vertical="center"/>
    </xf>
    <xf numFmtId="0" fontId="79" fillId="2" borderId="2" xfId="5" applyFont="1" applyFill="1" applyBorder="1" applyAlignment="1">
      <alignment horizontal="center" vertical="center"/>
    </xf>
    <xf numFmtId="0" fontId="79" fillId="3" borderId="2" xfId="5" applyFont="1" applyFill="1" applyBorder="1" applyAlignment="1">
      <alignment horizontal="center" vertical="center"/>
    </xf>
    <xf numFmtId="0" fontId="79" fillId="2" borderId="2" xfId="5" applyFont="1" applyFill="1" applyBorder="1" applyAlignment="1">
      <alignment horizontal="center" vertical="center" wrapText="1"/>
    </xf>
    <xf numFmtId="165" fontId="79" fillId="2" borderId="2" xfId="18" applyFont="1" applyFill="1" applyBorder="1" applyAlignment="1">
      <alignment horizontal="center" vertical="center"/>
    </xf>
    <xf numFmtId="0" fontId="77" fillId="0" borderId="21" xfId="5" applyFont="1" applyBorder="1" applyAlignment="1">
      <alignment horizontal="center" vertical="center"/>
    </xf>
    <xf numFmtId="0" fontId="77" fillId="0" borderId="8" xfId="5" applyFont="1" applyBorder="1" applyAlignment="1">
      <alignment horizontal="center" vertical="center" wrapText="1"/>
    </xf>
    <xf numFmtId="49" fontId="84" fillId="0" borderId="8" xfId="5" applyNumberFormat="1" applyFont="1" applyBorder="1" applyAlignment="1">
      <alignment horizontal="center" vertical="center"/>
    </xf>
    <xf numFmtId="4" fontId="77" fillId="0" borderId="8" xfId="21" applyNumberFormat="1" applyFont="1" applyFill="1" applyBorder="1" applyAlignment="1">
      <alignment horizontal="right" vertical="center" wrapText="1"/>
    </xf>
    <xf numFmtId="0" fontId="79" fillId="5" borderId="1" xfId="5" applyFont="1" applyFill="1" applyBorder="1" applyAlignment="1">
      <alignment horizontal="center" vertical="center"/>
    </xf>
    <xf numFmtId="4" fontId="77" fillId="4" borderId="11" xfId="21" applyNumberFormat="1" applyFont="1" applyFill="1" applyBorder="1" applyAlignment="1">
      <alignment horizontal="right" vertical="center" wrapText="1"/>
    </xf>
    <xf numFmtId="49" fontId="77" fillId="0" borderId="17" xfId="5" applyNumberFormat="1" applyFont="1" applyBorder="1" applyAlignment="1">
      <alignment horizontal="center" vertical="center"/>
    </xf>
    <xf numFmtId="4" fontId="77" fillId="0" borderId="11" xfId="21" applyNumberFormat="1" applyFont="1" applyFill="1" applyBorder="1" applyAlignment="1">
      <alignment horizontal="right" vertical="center" wrapText="1"/>
    </xf>
    <xf numFmtId="49" fontId="80" fillId="0" borderId="5" xfId="5" applyNumberFormat="1" applyFont="1" applyBorder="1" applyAlignment="1">
      <alignment horizontal="center" vertical="center"/>
    </xf>
    <xf numFmtId="49" fontId="80" fillId="0" borderId="3" xfId="5" applyNumberFormat="1" applyFont="1" applyBorder="1" applyAlignment="1">
      <alignment horizontal="center" vertical="center"/>
    </xf>
    <xf numFmtId="3" fontId="83" fillId="0" borderId="5" xfId="5" applyNumberFormat="1" applyFont="1" applyBorder="1" applyAlignment="1">
      <alignment horizontal="center" vertical="center"/>
    </xf>
    <xf numFmtId="0" fontId="77" fillId="4" borderId="18" xfId="5" applyFont="1" applyFill="1" applyBorder="1" applyAlignment="1">
      <alignment horizontal="center" vertical="center"/>
    </xf>
    <xf numFmtId="0" fontId="80" fillId="0" borderId="3" xfId="5" applyFont="1" applyBorder="1" applyAlignment="1">
      <alignment horizontal="center" vertical="center" wrapText="1"/>
    </xf>
    <xf numFmtId="0" fontId="77" fillId="4" borderId="6" xfId="5" applyFont="1" applyFill="1" applyBorder="1" applyAlignment="1">
      <alignment horizontal="left" vertical="center"/>
    </xf>
    <xf numFmtId="4" fontId="77" fillId="4" borderId="6" xfId="18" applyNumberFormat="1" applyFont="1" applyFill="1" applyBorder="1" applyAlignment="1">
      <alignment horizontal="right" vertical="center" wrapText="1"/>
    </xf>
    <xf numFmtId="4" fontId="77" fillId="0" borderId="0" xfId="21" applyNumberFormat="1" applyFont="1" applyFill="1" applyBorder="1" applyAlignment="1">
      <alignment horizontal="right" vertical="center" wrapText="1"/>
    </xf>
    <xf numFmtId="4" fontId="80" fillId="0" borderId="5" xfId="18" applyNumberFormat="1" applyFont="1" applyFill="1" applyBorder="1" applyAlignment="1">
      <alignment horizontal="right" vertical="center" wrapText="1"/>
    </xf>
    <xf numFmtId="49" fontId="80" fillId="0" borderId="6" xfId="5" applyNumberFormat="1" applyFont="1" applyBorder="1" applyAlignment="1">
      <alignment horizontal="center" vertical="center"/>
    </xf>
    <xf numFmtId="4" fontId="80" fillId="0" borderId="6" xfId="18" applyNumberFormat="1" applyFont="1" applyFill="1" applyBorder="1" applyAlignment="1">
      <alignment horizontal="right" vertical="center" wrapText="1"/>
    </xf>
    <xf numFmtId="0" fontId="77" fillId="0" borderId="5" xfId="5" applyFont="1" applyBorder="1" applyAlignment="1">
      <alignment horizontal="center" vertical="center"/>
    </xf>
    <xf numFmtId="0" fontId="77" fillId="0" borderId="3" xfId="5" applyFont="1" applyBorder="1" applyAlignment="1">
      <alignment horizontal="center" vertical="center"/>
    </xf>
    <xf numFmtId="0" fontId="74" fillId="0" borderId="0" xfId="5" applyFont="1" applyAlignment="1">
      <alignment horizontal="center" vertical="center"/>
    </xf>
    <xf numFmtId="49" fontId="77" fillId="0" borderId="5" xfId="5" applyNumberFormat="1" applyFont="1" applyBorder="1" applyAlignment="1">
      <alignment horizontal="center" vertical="center"/>
    </xf>
    <xf numFmtId="49" fontId="77" fillId="0" borderId="3" xfId="5" applyNumberFormat="1" applyFont="1" applyBorder="1" applyAlignment="1">
      <alignment horizontal="center" vertical="center"/>
    </xf>
    <xf numFmtId="4" fontId="77" fillId="0" borderId="5" xfId="18" applyNumberFormat="1" applyFont="1" applyBorder="1" applyAlignment="1">
      <alignment horizontal="right" vertical="center" wrapText="1"/>
    </xf>
    <xf numFmtId="4" fontId="77" fillId="0" borderId="3" xfId="18" applyNumberFormat="1" applyFont="1" applyBorder="1" applyAlignment="1">
      <alignment horizontal="right" vertical="center" wrapText="1"/>
    </xf>
    <xf numFmtId="0" fontId="77" fillId="4" borderId="5" xfId="5" applyFont="1" applyFill="1" applyBorder="1" applyAlignment="1">
      <alignment horizontal="left" vertical="center" wrapText="1"/>
    </xf>
    <xf numFmtId="0" fontId="77" fillId="4" borderId="3" xfId="5" applyFont="1" applyFill="1" applyBorder="1" applyAlignment="1">
      <alignment horizontal="left" vertical="center" wrapText="1"/>
    </xf>
    <xf numFmtId="0" fontId="77" fillId="0" borderId="4" xfId="5" applyFont="1" applyBorder="1" applyAlignment="1">
      <alignment horizontal="center" vertical="center"/>
    </xf>
    <xf numFmtId="0" fontId="77" fillId="0" borderId="11" xfId="5" applyFont="1" applyBorder="1" applyAlignment="1">
      <alignment horizontal="center" vertical="center"/>
    </xf>
    <xf numFmtId="0" fontId="77" fillId="4" borderId="5" xfId="5" applyFont="1" applyFill="1" applyBorder="1" applyAlignment="1">
      <alignment horizontal="center" vertical="center"/>
    </xf>
    <xf numFmtId="0" fontId="77" fillId="4" borderId="3" xfId="5" applyFont="1" applyFill="1" applyBorder="1" applyAlignment="1">
      <alignment horizontal="center" vertical="center"/>
    </xf>
    <xf numFmtId="0" fontId="77" fillId="4" borderId="4" xfId="5" applyFont="1" applyFill="1" applyBorder="1" applyAlignment="1">
      <alignment horizontal="center" vertical="center"/>
    </xf>
    <xf numFmtId="0" fontId="77" fillId="4" borderId="11" xfId="5" applyFont="1" applyFill="1" applyBorder="1" applyAlignment="1">
      <alignment horizontal="center" vertical="center"/>
    </xf>
    <xf numFmtId="0" fontId="77" fillId="0" borderId="7" xfId="5" applyFont="1" applyBorder="1" applyAlignment="1">
      <alignment horizontal="center" vertical="center"/>
    </xf>
    <xf numFmtId="0" fontId="77" fillId="0" borderId="5" xfId="5" applyFont="1" applyBorder="1" applyAlignment="1" applyProtection="1">
      <alignment horizontal="center" vertical="center"/>
      <protection locked="0"/>
    </xf>
    <xf numFmtId="0" fontId="77" fillId="4" borderId="2" xfId="5" applyFont="1" applyFill="1" applyBorder="1" applyAlignment="1">
      <alignment horizontal="center" vertical="center"/>
    </xf>
    <xf numFmtId="0" fontId="77" fillId="4" borderId="7" xfId="5" applyFont="1" applyFill="1" applyBorder="1" applyAlignment="1">
      <alignment horizontal="center" vertical="center"/>
    </xf>
    <xf numFmtId="0" fontId="77" fillId="4" borderId="6" xfId="5" applyFont="1" applyFill="1" applyBorder="1" applyAlignment="1">
      <alignment horizontal="center" vertical="center"/>
    </xf>
    <xf numFmtId="0" fontId="84" fillId="0" borderId="4" xfId="5" applyFont="1" applyBorder="1" applyAlignment="1">
      <alignment horizontal="center" vertical="center"/>
    </xf>
    <xf numFmtId="0" fontId="84" fillId="0" borderId="4" xfId="5" applyFont="1" applyBorder="1" applyAlignment="1">
      <alignment horizontal="center" vertical="center" wrapText="1"/>
    </xf>
    <xf numFmtId="49" fontId="77" fillId="0" borderId="4" xfId="5" applyNumberFormat="1" applyFont="1" applyBorder="1" applyAlignment="1">
      <alignment horizontal="center" vertical="center"/>
    </xf>
    <xf numFmtId="0" fontId="77" fillId="0" borderId="5" xfId="5" applyFont="1" applyBorder="1" applyAlignment="1">
      <alignment horizontal="center" vertical="center" wrapText="1"/>
    </xf>
    <xf numFmtId="0" fontId="77" fillId="0" borderId="7" xfId="5" applyFont="1" applyBorder="1" applyAlignment="1">
      <alignment horizontal="center" vertical="center" wrapText="1"/>
    </xf>
    <xf numFmtId="49" fontId="77" fillId="0" borderId="5" xfId="5" applyNumberFormat="1" applyFont="1" applyBorder="1" applyAlignment="1">
      <alignment horizontal="center" vertical="center" wrapText="1"/>
    </xf>
    <xf numFmtId="49" fontId="77" fillId="0" borderId="7" xfId="5" applyNumberFormat="1" applyFont="1" applyBorder="1" applyAlignment="1">
      <alignment horizontal="center" vertical="center"/>
    </xf>
    <xf numFmtId="0" fontId="77" fillId="0" borderId="5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80" fillId="0" borderId="5" xfId="5" applyFont="1" applyBorder="1" applyAlignment="1">
      <alignment horizontal="center" vertical="center"/>
    </xf>
    <xf numFmtId="0" fontId="80" fillId="0" borderId="7" xfId="5" applyFont="1" applyBorder="1" applyAlignment="1">
      <alignment horizontal="center" vertical="center"/>
    </xf>
    <xf numFmtId="0" fontId="80" fillId="0" borderId="3" xfId="5" applyFont="1" applyBorder="1" applyAlignment="1">
      <alignment horizontal="center" vertical="center"/>
    </xf>
    <xf numFmtId="4" fontId="77" fillId="0" borderId="7" xfId="18" applyNumberFormat="1" applyFont="1" applyBorder="1" applyAlignment="1">
      <alignment horizontal="right" vertical="center" wrapText="1"/>
    </xf>
    <xf numFmtId="49" fontId="77" fillId="4" borderId="5" xfId="0" applyNumberFormat="1" applyFont="1" applyFill="1" applyBorder="1" applyAlignment="1">
      <alignment horizontal="center" vertical="center"/>
    </xf>
    <xf numFmtId="49" fontId="77" fillId="4" borderId="3" xfId="0" applyNumberFormat="1" applyFont="1" applyFill="1" applyBorder="1" applyAlignment="1">
      <alignment horizontal="center" vertical="center"/>
    </xf>
    <xf numFmtId="0" fontId="77" fillId="0" borderId="3" xfId="5" applyFont="1" applyBorder="1" applyAlignment="1">
      <alignment horizontal="center" vertical="center" wrapText="1"/>
    </xf>
    <xf numFmtId="0" fontId="77" fillId="4" borderId="5" xfId="5" applyFont="1" applyFill="1" applyBorder="1" applyAlignment="1">
      <alignment horizontal="center" vertical="center" wrapText="1"/>
    </xf>
    <xf numFmtId="0" fontId="77" fillId="4" borderId="3" xfId="5" applyFont="1" applyFill="1" applyBorder="1" applyAlignment="1">
      <alignment horizontal="center" vertical="center" wrapText="1"/>
    </xf>
    <xf numFmtId="4" fontId="77" fillId="4" borderId="5" xfId="21" applyNumberFormat="1" applyFont="1" applyFill="1" applyBorder="1" applyAlignment="1">
      <alignment horizontal="right" vertical="center" wrapText="1"/>
    </xf>
    <xf numFmtId="4" fontId="77" fillId="4" borderId="3" xfId="21" applyNumberFormat="1" applyFont="1" applyFill="1" applyBorder="1" applyAlignment="1">
      <alignment horizontal="right" vertical="center" wrapText="1"/>
    </xf>
    <xf numFmtId="0" fontId="77" fillId="0" borderId="4" xfId="5" applyFont="1" applyBorder="1" applyAlignment="1">
      <alignment horizontal="center" vertical="center" wrapText="1"/>
    </xf>
    <xf numFmtId="14" fontId="77" fillId="4" borderId="5" xfId="5" applyNumberFormat="1" applyFont="1" applyFill="1" applyBorder="1" applyAlignment="1">
      <alignment horizontal="center" vertical="center"/>
    </xf>
    <xf numFmtId="14" fontId="77" fillId="4" borderId="3" xfId="5" applyNumberFormat="1" applyFont="1" applyFill="1" applyBorder="1" applyAlignment="1">
      <alignment horizontal="center" vertical="center"/>
    </xf>
    <xf numFmtId="0" fontId="77" fillId="4" borderId="7" xfId="5" applyFont="1" applyFill="1" applyBorder="1" applyAlignment="1">
      <alignment horizontal="center" vertical="center" wrapText="1"/>
    </xf>
    <xf numFmtId="0" fontId="84" fillId="0" borderId="6" xfId="5" applyFont="1" applyBorder="1" applyAlignment="1">
      <alignment vertical="center" wrapText="1"/>
    </xf>
    <xf numFmtId="49" fontId="77" fillId="0" borderId="6" xfId="5" applyNumberFormat="1" applyFont="1" applyBorder="1" applyAlignment="1">
      <alignment horizontal="center" vertical="center"/>
    </xf>
    <xf numFmtId="4" fontId="80" fillId="0" borderId="6" xfId="18" applyNumberFormat="1" applyFont="1" applyBorder="1" applyAlignment="1">
      <alignment horizontal="right" vertical="center" wrapText="1"/>
    </xf>
    <xf numFmtId="0" fontId="84" fillId="0" borderId="6" xfId="5" applyFont="1" applyBorder="1" applyAlignment="1">
      <alignment horizontal="center" vertical="center" wrapText="1"/>
    </xf>
    <xf numFmtId="0" fontId="77" fillId="4" borderId="11" xfId="5" applyFont="1" applyFill="1" applyBorder="1" applyAlignment="1" applyProtection="1">
      <alignment horizontal="center" vertical="center"/>
      <protection locked="0"/>
    </xf>
    <xf numFmtId="0" fontId="77" fillId="4" borderId="11" xfId="5" applyFont="1" applyFill="1" applyBorder="1" applyAlignment="1">
      <alignment horizontal="center" vertical="center" wrapText="1"/>
    </xf>
    <xf numFmtId="0" fontId="77" fillId="0" borderId="6" xfId="5" applyFont="1" applyBorder="1" applyAlignment="1" applyProtection="1">
      <alignment horizontal="center" vertical="center"/>
      <protection locked="0"/>
    </xf>
    <xf numFmtId="0" fontId="77" fillId="0" borderId="6" xfId="5" applyFont="1" applyBorder="1" applyAlignment="1">
      <alignment horizontal="center" vertical="center" wrapText="1"/>
    </xf>
    <xf numFmtId="4" fontId="77" fillId="4" borderId="19" xfId="18" applyNumberFormat="1" applyFont="1" applyFill="1" applyBorder="1" applyAlignment="1">
      <alignment vertical="center" wrapText="1"/>
    </xf>
    <xf numFmtId="4" fontId="77" fillId="0" borderId="19" xfId="18" applyNumberFormat="1" applyFont="1" applyBorder="1" applyAlignment="1">
      <alignment vertical="center" wrapText="1"/>
    </xf>
    <xf numFmtId="4" fontId="77" fillId="0" borderId="13" xfId="18" applyNumberFormat="1" applyFont="1" applyBorder="1" applyAlignment="1">
      <alignment vertical="center" wrapText="1"/>
    </xf>
    <xf numFmtId="4" fontId="77" fillId="0" borderId="12" xfId="18" applyNumberFormat="1" applyFont="1" applyBorder="1" applyAlignment="1">
      <alignment vertical="center" wrapText="1"/>
    </xf>
    <xf numFmtId="4" fontId="77" fillId="0" borderId="19" xfId="18" applyNumberFormat="1" applyFont="1" applyBorder="1" applyAlignment="1">
      <alignment horizontal="right" vertical="center" wrapText="1"/>
    </xf>
    <xf numFmtId="0" fontId="77" fillId="0" borderId="11" xfId="5" applyFont="1" applyBorder="1" applyAlignment="1">
      <alignment vertical="center" wrapText="1"/>
    </xf>
    <xf numFmtId="0" fontId="77" fillId="0" borderId="11" xfId="0" applyFont="1" applyBorder="1" applyAlignment="1">
      <alignment horizontal="center" vertical="center"/>
    </xf>
    <xf numFmtId="0" fontId="77" fillId="0" borderId="22" xfId="0" applyFont="1" applyBorder="1" applyAlignment="1">
      <alignment horizontal="center" vertical="center" wrapText="1"/>
    </xf>
    <xf numFmtId="14" fontId="77" fillId="0" borderId="11" xfId="5" applyNumberFormat="1" applyFont="1" applyBorder="1" applyAlignment="1">
      <alignment horizontal="center" vertical="center" wrapText="1"/>
    </xf>
    <xf numFmtId="0" fontId="77" fillId="0" borderId="6" xfId="5" applyFont="1" applyBorder="1" applyAlignment="1">
      <alignment vertical="center"/>
    </xf>
    <xf numFmtId="49" fontId="77" fillId="0" borderId="6" xfId="5" applyNumberFormat="1" applyFont="1" applyBorder="1" applyAlignment="1">
      <alignment horizontal="center" vertical="center" wrapText="1"/>
    </xf>
  </cellXfs>
  <cellStyles count="135">
    <cellStyle name="Euro" xfId="1" xr:uid="{00000000-0005-0000-0000-000000000000}"/>
    <cellStyle name="Moeda 2" xfId="2" xr:uid="{00000000-0005-0000-0000-000001000000}"/>
    <cellStyle name="Normal" xfId="0" builtinId="0"/>
    <cellStyle name="Normal 10" xfId="65" xr:uid="{00000000-0005-0000-0000-000003000000}"/>
    <cellStyle name="Normal 10 2" xfId="95" xr:uid="{00000000-0005-0000-0000-000004000000}"/>
    <cellStyle name="Normal 2" xfId="3" xr:uid="{00000000-0005-0000-0000-000005000000}"/>
    <cellStyle name="Normal 2 10" xfId="4" xr:uid="{00000000-0005-0000-0000-000006000000}"/>
    <cellStyle name="Normal 2 11" xfId="5" xr:uid="{00000000-0005-0000-0000-000007000000}"/>
    <cellStyle name="Normal 2 2" xfId="6" xr:uid="{00000000-0005-0000-0000-000008000000}"/>
    <cellStyle name="Normal 2 3" xfId="7" xr:uid="{00000000-0005-0000-0000-000009000000}"/>
    <cellStyle name="Normal 2 4" xfId="8" xr:uid="{00000000-0005-0000-0000-00000A000000}"/>
    <cellStyle name="Normal 2 5" xfId="9" xr:uid="{00000000-0005-0000-0000-00000B000000}"/>
    <cellStyle name="Normal 2 6" xfId="10" xr:uid="{00000000-0005-0000-0000-00000C000000}"/>
    <cellStyle name="Normal 2 7" xfId="11" xr:uid="{00000000-0005-0000-0000-00000D000000}"/>
    <cellStyle name="Normal 2 8" xfId="12" xr:uid="{00000000-0005-0000-0000-00000E000000}"/>
    <cellStyle name="Normal 2 9" xfId="13" xr:uid="{00000000-0005-0000-0000-00000F000000}"/>
    <cellStyle name="Normal 3" xfId="14" xr:uid="{00000000-0005-0000-0000-000010000000}"/>
    <cellStyle name="Normal 4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26" xr:uid="{00000000-0005-0000-0000-000014000000}"/>
    <cellStyle name="Normal 7 2" xfId="27" xr:uid="{00000000-0005-0000-0000-000015000000}"/>
    <cellStyle name="Normal 7 2 2" xfId="28" xr:uid="{00000000-0005-0000-0000-000016000000}"/>
    <cellStyle name="Normal 7 2 2 2" xfId="30" xr:uid="{00000000-0005-0000-0000-000017000000}"/>
    <cellStyle name="Normal 7 2 2 2 2" xfId="32" xr:uid="{00000000-0005-0000-0000-000018000000}"/>
    <cellStyle name="Normal 7 2 2 2 2 2" xfId="34" xr:uid="{00000000-0005-0000-0000-000019000000}"/>
    <cellStyle name="Normal 7 2 2 2 2 2 2" xfId="37" xr:uid="{00000000-0005-0000-0000-00001A000000}"/>
    <cellStyle name="Normal 7 2 2 2 2 2 2 2" xfId="40" xr:uid="{00000000-0005-0000-0000-00001B000000}"/>
    <cellStyle name="Normal 7 2 2 2 2 2 2 2 2" xfId="42" xr:uid="{00000000-0005-0000-0000-00001C000000}"/>
    <cellStyle name="Normal 7 2 2 2 2 2 2 2 2 2" xfId="44" xr:uid="{00000000-0005-0000-0000-00001D000000}"/>
    <cellStyle name="Normal 7 2 2 2 2 2 2 2 2 2 2" xfId="46" xr:uid="{00000000-0005-0000-0000-00001E000000}"/>
    <cellStyle name="Normal 7 2 2 2 2 2 2 2 2 2 2 2" xfId="89" xr:uid="{00000000-0005-0000-0000-00001F000000}"/>
    <cellStyle name="Normal 7 2 2 2 2 2 2 2 2 2 3" xfId="48" xr:uid="{00000000-0005-0000-0000-000020000000}"/>
    <cellStyle name="Normal 7 2 2 2 2 2 2 2 2 2 3 2" xfId="49" xr:uid="{00000000-0005-0000-0000-000021000000}"/>
    <cellStyle name="Normal 7 2 2 2 2 2 2 2 2 2 3 2 2" xfId="50" xr:uid="{00000000-0005-0000-0000-000022000000}"/>
    <cellStyle name="Normal 7 2 2 2 2 2 2 2 2 2 3 2 2 2" xfId="51" xr:uid="{00000000-0005-0000-0000-000023000000}"/>
    <cellStyle name="Normal 7 2 2 2 2 2 2 2 2 2 3 2 2 2 2" xfId="91" xr:uid="{00000000-0005-0000-0000-000024000000}"/>
    <cellStyle name="Normal 7 2 2 2 2 2 2 2 2 2 3 2 2 3" xfId="52" xr:uid="{00000000-0005-0000-0000-000025000000}"/>
    <cellStyle name="Normal 7 2 2 2 2 2 2 2 2 2 3 2 2 3 2" xfId="53" xr:uid="{00000000-0005-0000-0000-000026000000}"/>
    <cellStyle name="Normal 7 2 2 2 2 2 2 2 2 2 3 2 2 3 2 2" xfId="54" xr:uid="{00000000-0005-0000-0000-000027000000}"/>
    <cellStyle name="Normal 7 2 2 2 2 2 2 2 2 2 3 2 2 3 2 2 2" xfId="55" xr:uid="{00000000-0005-0000-0000-000028000000}"/>
    <cellStyle name="Normal 7 2 2 2 2 2 2 2 2 2 3 2 2 3 2 2 2 2" xfId="56" xr:uid="{00000000-0005-0000-0000-000029000000}"/>
    <cellStyle name="Normal 7 2 2 2 2 2 2 2 2 2 3 2 2 3 2 2 2 2 2" xfId="59" xr:uid="{00000000-0005-0000-0000-00002A000000}"/>
    <cellStyle name="Normal 7 2 2 2 2 2 2 2 2 2 3 2 2 3 2 2 2 2 2 2" xfId="62" xr:uid="{00000000-0005-0000-0000-00002B000000}"/>
    <cellStyle name="Normal 7 2 2 2 2 2 2 2 2 2 3 2 2 3 2 2 2 2 2 2 2" xfId="63" xr:uid="{00000000-0005-0000-0000-00002C000000}"/>
    <cellStyle name="Normal 7 2 2 2 2 2 2 2 2 2 3 2 2 3 2 2 2 2 2 2 2 2" xfId="66" xr:uid="{00000000-0005-0000-0000-00002D000000}"/>
    <cellStyle name="Normal 7 2 2 2 2 2 2 2 2 2 3 2 2 3 2 2 2 2 2 2 2 2 2" xfId="67" xr:uid="{00000000-0005-0000-0000-00002E000000}"/>
    <cellStyle name="Normal 7 2 2 2 2 2 2 2 2 2 3 2 2 3 2 2 2 2 2 2 2 2 2 2" xfId="68" xr:uid="{00000000-0005-0000-0000-00002F000000}"/>
    <cellStyle name="Normal 7 2 2 2 2 2 2 2 2 2 3 2 2 3 2 2 2 2 2 2 2 2 2 2 2" xfId="69" xr:uid="{00000000-0005-0000-0000-000030000000}"/>
    <cellStyle name="Normal 7 2 2 2 2 2 2 2 2 2 3 2 2 3 2 2 2 2 2 2 2 2 2 2 2 2" xfId="70" xr:uid="{00000000-0005-0000-0000-000031000000}"/>
    <cellStyle name="Normal 7 2 2 2 2 2 2 2 2 2 3 2 2 3 2 2 2 2 2 2 2 2 2 2 2 2 2" xfId="71" xr:uid="{00000000-0005-0000-0000-000032000000}"/>
    <cellStyle name="Normal 7 2 2 2 2 2 2 2 2 2 3 2 2 3 2 2 2 2 2 2 2 2 2 2 2 2 2 2" xfId="96" xr:uid="{00000000-0005-0000-0000-000033000000}"/>
    <cellStyle name="Normal 7 2 2 2 2 2 2 2 2 2 3 2 2 3 2 2 2 2 2 2 2 2 2 2 2 2 2 2 2" xfId="97" xr:uid="{00000000-0005-0000-0000-000034000000}"/>
    <cellStyle name="Normal 7 2 2 2 2 2 2 2 2 2 3 2 2 3 2 2 2 2 2 2 2 2 2 2 2 2 2 2 2 2" xfId="98" xr:uid="{00000000-0005-0000-0000-000035000000}"/>
    <cellStyle name="Normal 7 2 2 2 2 2 2 2 2 2 3 2 2 3 2 2 2 2 2 2 2 2 2 2 2 2 2 2 2 2 2" xfId="99" xr:uid="{00000000-0005-0000-0000-000036000000}"/>
    <cellStyle name="Normal 7 2 2 2 2 2 2 2 2 2 3 2 2 3 2 2 2 2 2 2 2 2 2 2 2 2 2 2 2 2 2 2" xfId="100" xr:uid="{00000000-0005-0000-0000-000037000000}"/>
    <cellStyle name="Normal 7 2 2 2 2 2 2 2 2 2 3 2 2 3 2 2 2 2 2 2 2 2 2 2 2 2 2 2 2 2 2 2 2" xfId="102" xr:uid="{00000000-0005-0000-0000-000038000000}"/>
    <cellStyle name="Normal 7 2 2 2 2 2 2 2 2 2 3 2 2 3 2 2 2 2 2 2 2 2 2 2 2 2 2 2 2 2 2 2 3" xfId="103" xr:uid="{00000000-0005-0000-0000-000039000000}"/>
    <cellStyle name="Normal 7 2 2 2 2 2 2 2 2 2 3 2 2 3 2 2 2 2 2 2 2 2 2 2 2 2 2 2 2 2 2 2 3 2" xfId="104" xr:uid="{00000000-0005-0000-0000-00003A000000}"/>
    <cellStyle name="Normal 7 2 2 2 2 2 2 2 2 2 3 2 2 3 2 2 2 2 2 2 2 2 2 2 2 2 2 2 2 2 2 2 3 2 2" xfId="105" xr:uid="{00000000-0005-0000-0000-00003B000000}"/>
    <cellStyle name="Normal 7 2 2 2 2 2 2 2 2 2 3 2 2 3 2 2 2 2 2 2 2 2 2 2 2 2 2 2 2 2 2 2 3 2 2 2" xfId="106" xr:uid="{00000000-0005-0000-0000-00003C000000}"/>
    <cellStyle name="Normal 7 2 2 2 2 2 2 2 2 2 3 2 2 3 2 2 2 2 2 2 2 2 2 2 2 2 2 2 2 2 2 2 3 2 2 3" xfId="107" xr:uid="{00000000-0005-0000-0000-00003D000000}"/>
    <cellStyle name="Normal 7 2 2 2 2 2 2 2 2 2 3 2 2 3 2 2 2 2 2 2 2 2 2 2 2 2 2 2 2 2 2 2 3 2 2 3 2" xfId="108" xr:uid="{00000000-0005-0000-0000-00003E000000}"/>
    <cellStyle name="Normal 7 2 2 2 2 2 2 2 2 2 3 2 2 3 2 2 2 2 2 2 2 2 2 2 2 2 2 2 2 2 2 2 3 2 2 3 2 2" xfId="109" xr:uid="{00000000-0005-0000-0000-00003F000000}"/>
    <cellStyle name="Normal 7 2 2 2 2 2 2 2 2 2 3 2 2 3 2 2 2 2 2 2 2 2 2 2 2 2 2 2 2 2 2 2 3 2 2 3 2 2 2" xfId="110" xr:uid="{00000000-0005-0000-0000-000040000000}"/>
    <cellStyle name="Normal 7 2 2 2 2 2 2 2 2 2 3 2 2 3 2 2 2 2 2 2 2 2 2 2 2 2 2 2 2 2 2 2 3 2 2 3 2 2 2 2" xfId="111" xr:uid="{00000000-0005-0000-0000-000041000000}"/>
    <cellStyle name="Normal 7 2 2 2 2 2 2 2 2 2 3 2 2 3 2 2 2 2 2 2 2 2 2 2 2 2 2 2 2 2 2 2 3 2 2 3 2 2 2 2 2" xfId="112" xr:uid="{00000000-0005-0000-0000-000042000000}"/>
    <cellStyle name="Normal 7 2 2 2 2 2 2 2 2 2 3 2 2 3 2 2 2 2 2 2 2 2 2 2 2 2 2 2 2 2 2 2 3 2 2 3 2 2 2 2 2 2" xfId="113" xr:uid="{00000000-0005-0000-0000-000043000000}"/>
    <cellStyle name="Normal 7 2 2 2 2 2 2 2 2 2 3 2 2 3 2 2 2 2 2 2 2 2 2 2 2 2 2 2 2 2 2 2 3 2 2 3 2 2 2 2 2 2 2" xfId="114" xr:uid="{00000000-0005-0000-0000-000044000000}"/>
    <cellStyle name="Normal 7 2 2 2 2 2 2 2 2 2 3 2 2 3 2 2 2 2 2 2 2 2 2 2 2 2 2 2 2 2 2 2 3 2 2 3 2 2 2 2 2 2 2 2" xfId="115" xr:uid="{00000000-0005-0000-0000-000045000000}"/>
    <cellStyle name="Normal 7 2 2 2 2 2 2 2 2 2 3 2 2 3 2 2 2 2 2 2 2 2 2 2 2 2 2 2 2 2 2 2 3 2 2 3 2 2 2 2 2 2 2 2 2" xfId="116" xr:uid="{00000000-0005-0000-0000-000046000000}"/>
    <cellStyle name="Normal 7 2 2 2 2 2 2 2 2 2 3 2 2 3 2 2 2 2 2 2 2 2 2 2 2 2 2 2 2 2 2 2 3 2 2 3 2 2 2 2 2 2 2 2 2 2" xfId="117" xr:uid="{00000000-0005-0000-0000-000047000000}"/>
    <cellStyle name="Normal 7 2 2 2 2 2 2 2 2 2 3 2 2 3 2 2 2 2 2 2 2 2 2 2 2 2 2 2 2 2 2 2 3 2 2 3 2 2 2 2 2 2 2 2 2 2 2" xfId="118" xr:uid="{376BC8EF-E365-42A4-B9ED-7FE2462834BD}"/>
    <cellStyle name="Normal 7 2 2 2 2 2 2 2 2 2 3 2 2 3 2 2 2 2 2 2 2 2 2 2 2 2 2 2 2 2 2 2 3 2 2 3 2 2 2 2 2 2 2 2 2 2 2 2" xfId="119" xr:uid="{84E81E11-E34E-4131-84F4-AB4DEBCC900B}"/>
    <cellStyle name="Normal 7 2 2 2 2 2 2 2 2 2 3 2 2 3 2 2 2 2 2 2 2 2 2 2 2 2 2 2 2 2 2 2 3 2 2 3 2 2 2 2 2 2 2 2 2 2 2 2 2" xfId="120" xr:uid="{14C0309C-5C80-46A2-B0C5-025359CEDF5C}"/>
    <cellStyle name="Normal 7 2 2 2 2 2 2 2 2 2 3 2 2 3 2 2 2 2 2 2 2 2 2 2 2 2 2 2 2 2 2 2 3 2 2 3 2 2 2 2 2 2 2 2 2 2 2 2 2 2" xfId="121" xr:uid="{1F29366F-38AC-41EF-85E5-4F1B924933A8}"/>
    <cellStyle name="Normal 7 2 2 2 2 2 2 2 2 2 3 2 2 3 2 2 2 2 2 2 2 2 2 2 2 2 2 2 2 2 2 2 3 2 2 3 2 2 2 2 2 2 2 2 2 2 2 2 2 2 2" xfId="122" xr:uid="{9DFCD6DA-A842-4039-919E-546E0444A346}"/>
    <cellStyle name="Normal 7 2 2 2 2 2 2 2 2 2 3 2 2 3 2 2 2 2 2 2 2 2 2 2 2 2 2 2 2 2 2 2 3 2 2 3 2 2 2 2 2 2 2 2 2 2 2 2 2 2 2 2" xfId="123" xr:uid="{91623CDD-0B31-49BA-B50C-F6D6A6694D85}"/>
    <cellStyle name="Normal 7 2 2 2 2 2 2 2 2 2 3 2 2 3 2 2 2 2 2 2 2 2 2 2 2 2 2 2 2 2 2 2 3 2 2 3 2 2 2 2 2 2 2 2 2 2 2 2 2 2 2 2 2" xfId="124" xr:uid="{C459016F-5DDF-47A1-9D77-F2C955B9A2DF}"/>
    <cellStyle name="Normal 7 2 2 2 2 2 2 2 2 2 3 2 2 3 2 2 2 2 2 2 2 2 2 2 2 2 2 2 2 2 2 2 3 2 2 3 2 2 2 2 2 2 2 2 2 2 2 2 2 2 2 2 2 2" xfId="125" xr:uid="{E3B1EFF8-2B1F-4C4A-A1D1-E41293A02BC1}"/>
    <cellStyle name="Normal 7 2 2 2 2 2 2 2 2 2 3 2 2 3 2 2 2 2 2 2 2 2 2 2 2 2 2 2 2 2 2 2 3 2 2 3 2 2 2 2 2 2 2 2 2 2 2 2 2 2 2 2 2 2 2" xfId="126" xr:uid="{7C489194-933F-481E-943D-104EB27BD64C}"/>
    <cellStyle name="Normal 7 2 2 2 2 2 2 2 2 2 3 2 2 3 2 2 2 2 2 2 2 2 2 2 2 2 2 2 2 2 2 2 3 2 2 3 2 2 2 2 2 2 2 2 2 2 2 2 2 2 2 2 2 2 2 2" xfId="127" xr:uid="{F63E9094-B0B8-457A-A409-2FEB50F8C102}"/>
    <cellStyle name="Normal 7 2 2 2 2 2 2 2 2 2 3 2 2 3 2 2 2 2 2 2 2 2 2 2 2 2 2 2 2 2 2 2 3 2 2 3 2 2 2 2 2 2 2 2 2 2 2 2 2 2 2 2 2 2 2 2 2" xfId="128" xr:uid="{54EAC8B2-6DC7-4387-9CDC-DA4C44BD45FC}"/>
    <cellStyle name="Normal 7 2 2 2 2 2 2 2 2 2 3 2 2 3 2 2 2 2 2 2 2 2 2 2 2 2 2 2 2 2 2 2 3 2 2 3 2 2 2 2 2 2 2 2 2 2 2 2 2 2 2 2 2 2 2 2 2 2" xfId="129" xr:uid="{3D4B99E9-6542-45D4-8811-917FC10F7FF7}"/>
    <cellStyle name="Normal 7 2 2 2 2 2 2 2 2 2 3 2 2 3 2 2 2 2 2 2 2 2 2 2 2 2 2 2 2 2 2 2 3 2 2 3 2 2 2 2 2 2 2 2 2 2 2 2 2 2 2 2 2 2 2 2 2 2 2" xfId="130" xr:uid="{B5E5D244-5D21-4036-B260-224BC1058D59}"/>
    <cellStyle name="Normal 7 2 2 2 2 2 2 2 2 2 3 2 2 3 2 2 2 2 2 2 2 2 2 2 2 2 2 2 2 2 2 2 3 2 2 3 2 2 2 2 2 2 2 2 2 2 2 2 2 2 2 2 2 2 2 2 2 2 2 2" xfId="131" xr:uid="{86DD2060-4663-4B79-8934-4458F45C4C66}"/>
    <cellStyle name="Normal 7 2 2 2 2 2 2 2 2 2 3 2 2 3 2 2 2 2 2 2 2 2 2 2 2 2 2 2 2 2 2 2 3 2 2 3 2 2 2 2 2 2 2 2 2 2 2 2 2 2 2 2 2 2 2 2 2 2 2 2 2" xfId="132" xr:uid="{69F0842B-261D-439A-AF07-319A87AB77A4}"/>
    <cellStyle name="Normal 7 2 2 2 2 2 2 2 2 2 3 2 2 3 2 2 2 2 2 2 2 2 2 2 2 2 2 2 2 2 2 2 3 2 2 3 2 2 2 2 2 2 2 2 2 2 2 2 2 2 2 2 2 2 2 2 2 2 2 2 2 2" xfId="133" xr:uid="{43AFB2EB-A8EA-4073-B18D-40F5AA0DF323}"/>
    <cellStyle name="Normal 7 2 2 2 2 2 2 2 2 2 3 2 2 3 2 2 2 2 2 2 2 2 2 2 2 2 2 2 2 2 2 2 3 2 2 3 2 2 2 2 2 2 2 2 2 2 2 2 2 2 2 2 2 2 2 2 2 2 2 2 2 2 2" xfId="134" xr:uid="{A7341E39-2003-485F-9675-0F38A5B6A026}"/>
    <cellStyle name="Normal 8" xfId="58" xr:uid="{00000000-0005-0000-0000-000048000000}"/>
    <cellStyle name="Normal 8 2" xfId="60" xr:uid="{00000000-0005-0000-0000-000049000000}"/>
    <cellStyle name="Normal 9" xfId="61" xr:uid="{00000000-0005-0000-0000-00004A000000}"/>
    <cellStyle name="Normal 9 2" xfId="93" xr:uid="{00000000-0005-0000-0000-00004B000000}"/>
    <cellStyle name="Separador de milhares 2" xfId="19" xr:uid="{00000000-0005-0000-0000-00004F000000}"/>
    <cellStyle name="Separador de milhares 2 2" xfId="20" xr:uid="{00000000-0005-0000-0000-000050000000}"/>
    <cellStyle name="Separador de milhares 2 2 2" xfId="21" xr:uid="{00000000-0005-0000-0000-000051000000}"/>
    <cellStyle name="Separador de milhares 2 2 2 2" xfId="74" xr:uid="{00000000-0005-0000-0000-000052000000}"/>
    <cellStyle name="Separador de milhares 2 2 3" xfId="73" xr:uid="{00000000-0005-0000-0000-000053000000}"/>
    <cellStyle name="Separador de milhares 2 3" xfId="72" xr:uid="{00000000-0005-0000-0000-000054000000}"/>
    <cellStyle name="Separador de milhares 3" xfId="22" xr:uid="{00000000-0005-0000-0000-000055000000}"/>
    <cellStyle name="Separador de milhares 3 2" xfId="23" xr:uid="{00000000-0005-0000-0000-000056000000}"/>
    <cellStyle name="Separador de milhares 3 2 2" xfId="24" xr:uid="{00000000-0005-0000-0000-000057000000}"/>
    <cellStyle name="Separador de milhares 3 2 2 2" xfId="77" xr:uid="{00000000-0005-0000-0000-000058000000}"/>
    <cellStyle name="Separador de milhares 3 2 3" xfId="76" xr:uid="{00000000-0005-0000-0000-000059000000}"/>
    <cellStyle name="Separador de milhares 3 3" xfId="75" xr:uid="{00000000-0005-0000-0000-00005A000000}"/>
    <cellStyle name="Separador de milhares 4" xfId="25" xr:uid="{00000000-0005-0000-0000-00005B000000}"/>
    <cellStyle name="Separador de milhares 4 2" xfId="78" xr:uid="{00000000-0005-0000-0000-00005C000000}"/>
    <cellStyle name="Separador de milhares 5" xfId="29" xr:uid="{00000000-0005-0000-0000-00005D000000}"/>
    <cellStyle name="Separador de milhares 5 2" xfId="31" xr:uid="{00000000-0005-0000-0000-00005E000000}"/>
    <cellStyle name="Separador de milhares 5 2 2" xfId="33" xr:uid="{00000000-0005-0000-0000-00005F000000}"/>
    <cellStyle name="Separador de milhares 5 2 2 2" xfId="36" xr:uid="{00000000-0005-0000-0000-000060000000}"/>
    <cellStyle name="Separador de milhares 5 2 2 2 2" xfId="38" xr:uid="{00000000-0005-0000-0000-000061000000}"/>
    <cellStyle name="Separador de milhares 5 2 2 2 2 2" xfId="41" xr:uid="{00000000-0005-0000-0000-000062000000}"/>
    <cellStyle name="Separador de milhares 5 2 2 2 2 2 2" xfId="43" xr:uid="{00000000-0005-0000-0000-000063000000}"/>
    <cellStyle name="Separador de milhares 5 2 2 2 2 2 2 2" xfId="45" xr:uid="{00000000-0005-0000-0000-000064000000}"/>
    <cellStyle name="Separador de milhares 5 2 2 2 2 2 2 2 2" xfId="47" xr:uid="{00000000-0005-0000-0000-000065000000}"/>
    <cellStyle name="Separador de milhares 5 2 2 2 2 2 2 2 2 2" xfId="90" xr:uid="{00000000-0005-0000-0000-000066000000}"/>
    <cellStyle name="Separador de milhares 5 2 2 2 2 2 2 2 3" xfId="88" xr:uid="{00000000-0005-0000-0000-000067000000}"/>
    <cellStyle name="Separador de milhares 5 2 2 2 2 2 2 3" xfId="87" xr:uid="{00000000-0005-0000-0000-000068000000}"/>
    <cellStyle name="Separador de milhares 5 2 2 2 2 2 3" xfId="86" xr:uid="{00000000-0005-0000-0000-000069000000}"/>
    <cellStyle name="Separador de milhares 5 2 2 2 2 3" xfId="84" xr:uid="{00000000-0005-0000-0000-00006A000000}"/>
    <cellStyle name="Separador de milhares 5 2 2 2 3" xfId="83" xr:uid="{00000000-0005-0000-0000-00006B000000}"/>
    <cellStyle name="Separador de milhares 5 2 2 3" xfId="81" xr:uid="{00000000-0005-0000-0000-00006C000000}"/>
    <cellStyle name="Separador de milhares 5 2 3" xfId="80" xr:uid="{00000000-0005-0000-0000-00006D000000}"/>
    <cellStyle name="Separador de milhares 5 3" xfId="79" xr:uid="{00000000-0005-0000-0000-00006E000000}"/>
    <cellStyle name="Separador de milhares 6" xfId="35" xr:uid="{00000000-0005-0000-0000-00006F000000}"/>
    <cellStyle name="Separador de milhares 6 2" xfId="82" xr:uid="{00000000-0005-0000-0000-000070000000}"/>
    <cellStyle name="Vírgula" xfId="18" builtinId="3"/>
    <cellStyle name="Vírgula 2" xfId="39" xr:uid="{00000000-0005-0000-0000-000071000000}"/>
    <cellStyle name="Vírgula 2 2" xfId="85" xr:uid="{00000000-0005-0000-0000-000072000000}"/>
    <cellStyle name="Vírgula 2 3" xfId="101" xr:uid="{00000000-0005-0000-0000-000073000000}"/>
    <cellStyle name="Vírgula 3" xfId="57" xr:uid="{00000000-0005-0000-0000-000074000000}"/>
    <cellStyle name="Vírgula 3 2" xfId="92" xr:uid="{00000000-0005-0000-0000-000075000000}"/>
    <cellStyle name="Vírgula 4" xfId="64" xr:uid="{00000000-0005-0000-0000-000076000000}"/>
    <cellStyle name="Vírgula 4 2" xfId="94" xr:uid="{00000000-0005-0000-0000-000077000000}"/>
  </cellStyles>
  <dxfs count="0"/>
  <tableStyles count="0" defaultTableStyle="TableStyleMedium9" defaultPivotStyle="PivotStyleLight16"/>
  <colors>
    <mruColors>
      <color rgb="FFFFFF66"/>
      <color rgb="FFFFFFCC"/>
      <color rgb="FFFFCCFF"/>
      <color rgb="FFE6B8B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</xdr:row>
      <xdr:rowOff>0</xdr:rowOff>
    </xdr:from>
    <xdr:ext cx="2273300" cy="776816"/>
    <xdr:pic>
      <xdr:nvPicPr>
        <xdr:cNvPr id="5412389" name="Picture 1" descr="Logo%20FFM%20Novo%20Final">
          <a:extLst>
            <a:ext uri="{FF2B5EF4-FFF2-40B4-BE49-F238E27FC236}">
              <a16:creationId xmlns:a16="http://schemas.microsoft.com/office/drawing/2014/main" id="{00000000-0008-0000-0100-00002596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85825"/>
          <a:ext cx="22733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56" name="Text Box 11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57" name="Text Box 119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58" name="Text Box 119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59" name="Text Box 119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60" name="Text Box 11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61" name="Text Box 11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62" name="Text Box 119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263" name="Text Box 119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0612080"/>
          <a:ext cx="4031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4" name="Text Box 11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5" name="Text Box 119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6" name="Text Box 119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7" name="Text Box 11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8" name="Text Box 119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6" name="Text Box 119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7" name="Text Box 119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8" name="Text Box 119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89" name="Text Box 119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0" name="Text Box 11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1" name="Text Box 11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2" name="Text Box 119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3" name="Text Box 119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4" name="Text Box 11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5" name="Text Box 119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6" name="Text Box 119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7" name="Text Box 11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8" name="Text Box 119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299" name="Text Box 119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0" name="Text Box 1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1" name="Text Box 119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2" name="Text Box 119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3" name="Text Box 119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4" name="Text Box 119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5" name="Text Box 119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6" name="Text Box 11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7" name="Text Box 119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8" name="Text Box 119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09" name="Text Box 119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0" name="Text Box 11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1" name="Text Box 119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2" name="Text Box 119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3" name="Text Box 119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4" name="Text Box 119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6" name="Text Box 11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7" name="Text Box 119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8" name="Text Box 119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19" name="Text Box 119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0" name="Text Box 1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1" name="Text Box 11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2" name="Text Box 119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3" name="Text Box 119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4" name="Text Box 11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5" name="Text Box 119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6" name="Text Box 119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7" name="Text Box 11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8" name="Text Box 119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29" name="Text Box 119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0" name="Text Box 11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1" name="Text Box 119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2" name="Text Box 119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3" name="Text Box 11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4" name="Text Box 119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5" name="Text Box 119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6" name="Text Box 11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7" name="Text Box 119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8" name="Text Box 119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39" name="Text Box 119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0" name="Text Box 11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1" name="Text Box 119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2" name="Text Box 119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3" name="Text Box 119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4" name="Text Box 119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5" name="Text Box 119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6" name="Text Box 11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7" name="Text Box 119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8" name="Text Box 11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49" name="Text Box 119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0" name="Text Box 11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1" name="Text Box 119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2" name="Text Box 11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3" name="Text Box 119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4" name="Text Box 119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5" name="Text Box 119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6" name="Text Box 119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7" name="Text Box 119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8" name="Text Box 119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59" name="Text Box 119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0" name="Text Box 11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1" name="Text Box 119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2" name="Text Box 119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3" name="Text Box 119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4" name="Text Box 119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5" name="Text Box 119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6" name="Text Box 11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7" name="Text Box 119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8" name="Text Box 119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69" name="Text Box 119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0" name="Text Box 11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1" name="Text Box 119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2" name="Text Box 119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3" name="Text Box 119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4" name="Text Box 119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5" name="Text Box 119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6" name="Text Box 119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7" name="Text Box 119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8" name="Text Box 119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79" name="Text Box 119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0" name="Text Box 11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1" name="Text Box 119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2" name="Text Box 119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3" name="Text Box 119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4" name="Text Box 119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5" name="Text Box 119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6" name="Text Box 119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7" name="Text Box 119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8" name="Text Box 119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89" name="Text Box 119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0" name="Text Box 11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1" name="Text Box 119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2" name="Text Box 119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3" name="Text Box 119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4" name="Text Box 119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5" name="Text Box 119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6" name="Text Box 119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7" name="Text Box 119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8" name="Text Box 119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399" name="Text Box 119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0" name="Text Box 11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1" name="Text Box 119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2" name="Text Box 119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3" name="Text Box 119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4" name="Text Box 119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5" name="Text Box 119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6" name="Text Box 119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7" name="Text Box 119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8" name="Text Box 119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09" name="Text Box 119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0" name="Text Box 11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8" name="Text Box 119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29" name="Text Box 119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0" name="Text Box 11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1" name="Text Box 119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2" name="Text Box 119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3" name="Text Box 119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4" name="Text Box 119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5" name="Text Box 119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6" name="Text Box 119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7" name="Text Box 119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8" name="Text Box 119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39" name="Text Box 119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0" name="Text Box 11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1" name="Text Box 119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2" name="Text Box 119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3" name="Text Box 119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4" name="Text Box 119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5" name="Text Box 119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6" name="Text Box 119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7" name="Text Box 119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8" name="Text Box 119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49" name="Text Box 119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0" name="Text Box 11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1" name="Text Box 119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2" name="Text Box 119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3" name="Text Box 119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4" name="Text Box 119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455" name="Text Box 119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39512" y="36278344"/>
          <a:ext cx="5003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27390"/>
    <xdr:sp macro="" textlink="">
      <xdr:nvSpPr>
        <xdr:cNvPr id="468" name="Text Box 119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9126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27390"/>
    <xdr:sp macro="" textlink="">
      <xdr:nvSpPr>
        <xdr:cNvPr id="469" name="Text Box 119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9126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18036"/>
    <xdr:sp macro="" textlink="">
      <xdr:nvSpPr>
        <xdr:cNvPr id="470" name="Text Box 11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75023" y="32723753"/>
          <a:ext cx="43214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18036"/>
    <xdr:sp macro="" textlink="">
      <xdr:nvSpPr>
        <xdr:cNvPr id="471" name="Text Box 119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75023" y="32723753"/>
          <a:ext cx="43214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27390"/>
    <xdr:sp macro="" textlink="">
      <xdr:nvSpPr>
        <xdr:cNvPr id="472" name="Text Box 119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9126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27390"/>
    <xdr:sp macro="" textlink="">
      <xdr:nvSpPr>
        <xdr:cNvPr id="473" name="Text Box 119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9126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18036"/>
    <xdr:sp macro="" textlink="">
      <xdr:nvSpPr>
        <xdr:cNvPr id="474" name="Text Box 119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75023" y="32723753"/>
          <a:ext cx="43214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107</xdr:row>
      <xdr:rowOff>0</xdr:rowOff>
    </xdr:from>
    <xdr:ext cx="75057" cy="318036"/>
    <xdr:sp macro="" textlink="">
      <xdr:nvSpPr>
        <xdr:cNvPr id="475" name="Text Box 119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75023" y="32723753"/>
          <a:ext cx="43214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134</xdr:row>
      <xdr:rowOff>0</xdr:rowOff>
    </xdr:from>
    <xdr:ext cx="35268" cy="327673"/>
    <xdr:sp macro="" textlink="">
      <xdr:nvSpPr>
        <xdr:cNvPr id="476" name="Text Box 119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9400480"/>
          <a:ext cx="35268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134</xdr:row>
      <xdr:rowOff>0</xdr:rowOff>
    </xdr:from>
    <xdr:ext cx="35268" cy="327673"/>
    <xdr:sp macro="" textlink="">
      <xdr:nvSpPr>
        <xdr:cNvPr id="477" name="Text Box 119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9400480"/>
          <a:ext cx="35268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134</xdr:row>
      <xdr:rowOff>0</xdr:rowOff>
    </xdr:from>
    <xdr:ext cx="35268" cy="327673"/>
    <xdr:sp macro="" textlink="">
      <xdr:nvSpPr>
        <xdr:cNvPr id="478" name="Text Box 119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9400480"/>
          <a:ext cx="35268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64" name="Text Box 119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65" name="Text Box 119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66" name="Text Box 119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67" name="Text Box 119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79" name="Text Box 119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80" name="Text Box 11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81" name="Text Box 119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482" name="Text Box 119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202794" y="3455416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483" name="Text Box 119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8194" y="35483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484" name="Text Box 119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8194" y="35483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485" name="Text Box 119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8194" y="35483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86" name="Text Box 119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87" name="Text Box 119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88" name="Text Box 119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89" name="Text Box 119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90" name="Text Box 11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91" name="Text Box 119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492" name="Text Box 119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455416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494" name="Text Box 119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537712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495" name="Text Box 119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90624" y="3537712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688" name="Text Box 119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4384" y="34594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689" name="Text Box 119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4384" y="34594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690" name="Text Box 11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94384" y="34594800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0" name="Text Box 11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1" name="Text Box 119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2" name="Text Box 119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3" name="Text Box 119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4" name="Text Box 119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6" name="Text Box 119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7" name="Text Box 119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8" name="Text Box 119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09" name="Text Box 119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0" name="Text Box 11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1" name="Text Box 119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2" name="Text Box 119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3" name="Text Box 119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4" name="Text Box 119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5" name="Text Box 119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6" name="Text Box 119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7" name="Text Box 119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8" name="Text Box 119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19" name="Text Box 119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0" name="Text Box 1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1" name="Text Box 119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2" name="Text Box 119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3" name="Text Box 119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4" name="Text Box 119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5" name="Text Box 119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6" name="Text Box 119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7" name="Text Box 119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8" name="Text Box 119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29" name="Text Box 119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0" name="Text Box 11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1" name="Text Box 119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2" name="Text Box 119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3" name="Text Box 119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4" name="Text Box 119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5" name="Text Box 119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6" name="Text Box 119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7" name="Text Box 119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8" name="Text Box 119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39" name="Text Box 119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0" name="Text Box 11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1" name="Text Box 119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2" name="Text Box 119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3" name="Text Box 119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4" name="Text Box 119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5" name="Text Box 119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6" name="Text Box 119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7" name="Text Box 119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8" name="Text Box 119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49" name="Text Box 119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0" name="Text Box 11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1" name="Text Box 119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2" name="Text Box 119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3" name="Text Box 119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4" name="Text Box 119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5" name="Text Box 119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6" name="Text Box 119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7" name="Text Box 119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8" name="Text Box 119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59" name="Text Box 119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0" name="Text Box 11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1" name="Text Box 119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2" name="Text Box 119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3" name="Text Box 119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4" name="Text Box 119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5" name="Text Box 119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6" name="Text Box 119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7" name="Text Box 119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8" name="Text Box 119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69" name="Text Box 119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0" name="Text Box 11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1" name="Text Box 119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2" name="Text Box 119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3" name="Text Box 119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4" name="Text Box 119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5" name="Text Box 119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6" name="Text Box 119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7" name="Text Box 119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8" name="Text Box 119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79" name="Text Box 119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0" name="Text Box 11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1" name="Text Box 119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2" name="Text Box 119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3" name="Text Box 119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4" name="Text Box 119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5" name="Text Box 119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6" name="Text Box 119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7" name="Text Box 119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8" name="Text Box 119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89" name="Text Box 119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0" name="Text Box 11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1" name="Text Box 119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2" name="Text Box 119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3" name="Text Box 119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4" name="Text Box 119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5" name="Text Box 119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6" name="Text Box 119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7" name="Text Box 119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8" name="Text Box 119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799" name="Text Box 119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0" name="Text Box 11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1" name="Text Box 119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2" name="Text Box 119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3" name="Text Box 119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4" name="Text Box 119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5" name="Text Box 119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6" name="Text Box 119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7" name="Text Box 119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8" name="Text Box 119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09" name="Text Box 119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0" name="Text Box 11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1" name="Text Box 119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2" name="Text Box 119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3" name="Text Box 119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4" name="Text Box 119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5" name="Text Box 119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6" name="Text Box 119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7" name="Text Box 119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8" name="Text Box 119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19" name="Text Box 119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0" name="Text Box 1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1" name="Text Box 119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2" name="Text Box 119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3" name="Text Box 119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4" name="Text Box 119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5" name="Text Box 119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6" name="Text Box 119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7" name="Text Box 119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8" name="Text Box 119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29" name="Text Box 119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0" name="Text Box 11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1" name="Text Box 119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2" name="Text Box 119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3" name="Text Box 119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4" name="Text Box 119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5" name="Text Box 119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6" name="Text Box 119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7" name="Text Box 119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8" name="Text Box 119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39" name="Text Box 119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0" name="Text Box 11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1" name="Text Box 119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2" name="Text Box 119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3" name="Text Box 119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4" name="Text Box 119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5" name="Text Box 119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6" name="Text Box 119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7" name="Text Box 119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8" name="Text Box 119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49" name="Text Box 119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0" name="Text Box 11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1" name="Text Box 119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2" name="Text Box 119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3" name="Text Box 119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4" name="Text Box 119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5" name="Text Box 119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6" name="Text Box 119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8" name="Text Box 119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59" name="Text Box 119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0" name="Text Box 11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1" name="Text Box 119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2" name="Text Box 119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3" name="Text Box 119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4" name="Text Box 119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5" name="Text Box 119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6" name="Text Box 119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7" name="Text Box 119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8" name="Text Box 119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69" name="Text Box 119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0" name="Text Box 11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1" name="Text Box 119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2" name="Text Box 119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3" name="Text Box 119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4" name="Text Box 119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5" name="Text Box 119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6" name="Text Box 119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7" name="Text Box 119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8" name="Text Box 119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79" name="Text Box 119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0" name="Text Box 11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1" name="Text Box 119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2" name="Text Box 119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3" name="Text Box 119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4" name="Text Box 119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5" name="Text Box 119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6" name="Text Box 119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7" name="Text Box 119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8" name="Text Box 119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89" name="Text Box 119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90" name="Text Box 11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18036"/>
    <xdr:sp macro="" textlink="">
      <xdr:nvSpPr>
        <xdr:cNvPr id="891" name="Text Box 119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99582" y="41255156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892" name="Text Box 119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529309" y="39850219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115</xdr:row>
      <xdr:rowOff>0</xdr:rowOff>
    </xdr:from>
    <xdr:ext cx="36276" cy="318036"/>
    <xdr:sp macro="" textlink="">
      <xdr:nvSpPr>
        <xdr:cNvPr id="893" name="Text Box 119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529309" y="39850219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895" name="Text Box 119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896" name="Text Box 119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897" name="Text Box 119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898" name="Text Box 119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899" name="Text Box 119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900" name="Text Box 11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01" name="Text Box 119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02" name="Text Box 119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903" name="Text Box 119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904" name="Text Box 119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05" name="Text Box 119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06" name="Text Box 119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907" name="Text Box 119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27390"/>
    <xdr:sp macro="" textlink="">
      <xdr:nvSpPr>
        <xdr:cNvPr id="908" name="Text Box 119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09" name="Text Box 119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109</xdr:row>
      <xdr:rowOff>0</xdr:rowOff>
    </xdr:from>
    <xdr:ext cx="75057" cy="318036"/>
    <xdr:sp macro="" textlink="">
      <xdr:nvSpPr>
        <xdr:cNvPr id="910" name="Text Box 11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267227" y="3064933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99583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99583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30230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36276" cy="327390"/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30230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0" name="Text Box 11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1" name="Text Box 119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2" name="Text Box 119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3" name="Text Box 1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4" name="Text Box 119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5" name="Text Box 119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576" name="Text Box 119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77" name="Text Box 119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78" name="Text Box 119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79" name="Text Box 119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80" name="Text Box 11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81" name="Text Box 119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82" name="Text Box 119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83" name="Text Box 119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84" name="Text Box 11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32553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85" name="Text Box 119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86" name="Text Box 119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87" name="Text Box 11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88" name="Text Box 119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89" name="Text Box 119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90" name="Text Box 11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91" name="Text Box 119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32553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2" name="Text Box 119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3" name="Text Box 119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4" name="Text Box 119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5" name="Text Box 119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6" name="Text Box 119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7" name="Text Box 119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8" name="Text Box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99" name="Text Box 119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002769" y="28597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0" name="Text Box 11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1" name="Text Box 119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2" name="Text Box 119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3" name="Text Box 11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4" name="Text Box 119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5" name="Text Box 119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06" name="Text Box 119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488" y="28597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2" name="Text Box 119">
          <a:extLst>
            <a:ext uri="{FF2B5EF4-FFF2-40B4-BE49-F238E27FC236}">
              <a16:creationId xmlns:a16="http://schemas.microsoft.com/office/drawing/2014/main" id="{768C3C71-4811-40C8-AEE2-75CAD9903DC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3" name="Text Box 119">
          <a:extLst>
            <a:ext uri="{FF2B5EF4-FFF2-40B4-BE49-F238E27FC236}">
              <a16:creationId xmlns:a16="http://schemas.microsoft.com/office/drawing/2014/main" id="{F20AB37D-58BF-4AAB-93E1-39F038F2956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4" name="Text Box 119">
          <a:extLst>
            <a:ext uri="{FF2B5EF4-FFF2-40B4-BE49-F238E27FC236}">
              <a16:creationId xmlns:a16="http://schemas.microsoft.com/office/drawing/2014/main" id="{6B82945D-FC00-413C-AFA5-97ADB11DC2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5" name="Text Box 119">
          <a:extLst>
            <a:ext uri="{FF2B5EF4-FFF2-40B4-BE49-F238E27FC236}">
              <a16:creationId xmlns:a16="http://schemas.microsoft.com/office/drawing/2014/main" id="{562CDF44-74E0-4B6C-8F14-E341A725CA0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6" name="Text Box 119">
          <a:extLst>
            <a:ext uri="{FF2B5EF4-FFF2-40B4-BE49-F238E27FC236}">
              <a16:creationId xmlns:a16="http://schemas.microsoft.com/office/drawing/2014/main" id="{332C96A1-B204-4685-8055-814DC3C4A6A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7" name="Text Box 119">
          <a:extLst>
            <a:ext uri="{FF2B5EF4-FFF2-40B4-BE49-F238E27FC236}">
              <a16:creationId xmlns:a16="http://schemas.microsoft.com/office/drawing/2014/main" id="{79981F9E-94D3-48CF-93DB-D65DC1E3D30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8" name="Text Box 119">
          <a:extLst>
            <a:ext uri="{FF2B5EF4-FFF2-40B4-BE49-F238E27FC236}">
              <a16:creationId xmlns:a16="http://schemas.microsoft.com/office/drawing/2014/main" id="{EDEE673D-EAAC-4F36-92D4-809AA633ED9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19" name="Text Box 119">
          <a:extLst>
            <a:ext uri="{FF2B5EF4-FFF2-40B4-BE49-F238E27FC236}">
              <a16:creationId xmlns:a16="http://schemas.microsoft.com/office/drawing/2014/main" id="{F79EAEA4-CF29-4638-8E45-760985F9729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0" name="Text Box 119">
          <a:extLst>
            <a:ext uri="{FF2B5EF4-FFF2-40B4-BE49-F238E27FC236}">
              <a16:creationId xmlns:a16="http://schemas.microsoft.com/office/drawing/2014/main" id="{8751AAA5-44A6-4022-B3E7-1C67698B2BC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1" name="Text Box 119">
          <a:extLst>
            <a:ext uri="{FF2B5EF4-FFF2-40B4-BE49-F238E27FC236}">
              <a16:creationId xmlns:a16="http://schemas.microsoft.com/office/drawing/2014/main" id="{945D1A6E-90BB-42C6-B65F-12480EBD74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2" name="Text Box 119">
          <a:extLst>
            <a:ext uri="{FF2B5EF4-FFF2-40B4-BE49-F238E27FC236}">
              <a16:creationId xmlns:a16="http://schemas.microsoft.com/office/drawing/2014/main" id="{CC63AE1E-DC14-4E71-8B19-BEA3DC54355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3" name="Text Box 119">
          <a:extLst>
            <a:ext uri="{FF2B5EF4-FFF2-40B4-BE49-F238E27FC236}">
              <a16:creationId xmlns:a16="http://schemas.microsoft.com/office/drawing/2014/main" id="{DA3FAC33-FA1D-4CE7-8291-13EC230AEE1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4" name="Text Box 119">
          <a:extLst>
            <a:ext uri="{FF2B5EF4-FFF2-40B4-BE49-F238E27FC236}">
              <a16:creationId xmlns:a16="http://schemas.microsoft.com/office/drawing/2014/main" id="{CE88C2C5-81E8-46D8-8691-BC9CF789EEA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5" name="Text Box 119">
          <a:extLst>
            <a:ext uri="{FF2B5EF4-FFF2-40B4-BE49-F238E27FC236}">
              <a16:creationId xmlns:a16="http://schemas.microsoft.com/office/drawing/2014/main" id="{A578236D-B340-4E99-B3FB-F1E48F50EC0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26" name="Text Box 119">
          <a:extLst>
            <a:ext uri="{FF2B5EF4-FFF2-40B4-BE49-F238E27FC236}">
              <a16:creationId xmlns:a16="http://schemas.microsoft.com/office/drawing/2014/main" id="{BF5F8F99-9B3D-4DBD-8184-A85C017052D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27" name="Text Box 119">
          <a:extLst>
            <a:ext uri="{FF2B5EF4-FFF2-40B4-BE49-F238E27FC236}">
              <a16:creationId xmlns:a16="http://schemas.microsoft.com/office/drawing/2014/main" id="{9EB98C96-7D00-4625-9274-F2AB99541FE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28" name="Text Box 119">
          <a:extLst>
            <a:ext uri="{FF2B5EF4-FFF2-40B4-BE49-F238E27FC236}">
              <a16:creationId xmlns:a16="http://schemas.microsoft.com/office/drawing/2014/main" id="{034B070A-174D-4AD0-9913-FC5CECCD023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29" name="Text Box 119">
          <a:extLst>
            <a:ext uri="{FF2B5EF4-FFF2-40B4-BE49-F238E27FC236}">
              <a16:creationId xmlns:a16="http://schemas.microsoft.com/office/drawing/2014/main" id="{31034C33-C48B-422F-8EE0-9B5DD2BF7D4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30" name="Text Box 119">
          <a:extLst>
            <a:ext uri="{FF2B5EF4-FFF2-40B4-BE49-F238E27FC236}">
              <a16:creationId xmlns:a16="http://schemas.microsoft.com/office/drawing/2014/main" id="{06FE292F-51EB-4E84-9CFA-751A4CC0224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31" name="Text Box 119">
          <a:extLst>
            <a:ext uri="{FF2B5EF4-FFF2-40B4-BE49-F238E27FC236}">
              <a16:creationId xmlns:a16="http://schemas.microsoft.com/office/drawing/2014/main" id="{7FED85FC-2DB8-4B7C-8736-4A84A87DE62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32" name="Text Box 119">
          <a:extLst>
            <a:ext uri="{FF2B5EF4-FFF2-40B4-BE49-F238E27FC236}">
              <a16:creationId xmlns:a16="http://schemas.microsoft.com/office/drawing/2014/main" id="{208D213F-24F9-4C6B-AC02-A1BD3C6D0B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33" name="Text Box 119">
          <a:extLst>
            <a:ext uri="{FF2B5EF4-FFF2-40B4-BE49-F238E27FC236}">
              <a16:creationId xmlns:a16="http://schemas.microsoft.com/office/drawing/2014/main" id="{9268D160-A4B6-4A3D-A11E-9AF6B3C7A91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534" name="Text Box 119">
          <a:extLst>
            <a:ext uri="{FF2B5EF4-FFF2-40B4-BE49-F238E27FC236}">
              <a16:creationId xmlns:a16="http://schemas.microsoft.com/office/drawing/2014/main" id="{C1C7F545-EC14-40C4-B574-1E704C9634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05805" y="24640268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35" name="Text Box 119">
          <a:extLst>
            <a:ext uri="{FF2B5EF4-FFF2-40B4-BE49-F238E27FC236}">
              <a16:creationId xmlns:a16="http://schemas.microsoft.com/office/drawing/2014/main" id="{EFD330A0-45E3-482D-BB45-D9D4BEB9FB4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36" name="Text Box 119">
          <a:extLst>
            <a:ext uri="{FF2B5EF4-FFF2-40B4-BE49-F238E27FC236}">
              <a16:creationId xmlns:a16="http://schemas.microsoft.com/office/drawing/2014/main" id="{7F4494C0-7C70-459E-A00F-8E36AE2A4F9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37" name="Text Box 119">
          <a:extLst>
            <a:ext uri="{FF2B5EF4-FFF2-40B4-BE49-F238E27FC236}">
              <a16:creationId xmlns:a16="http://schemas.microsoft.com/office/drawing/2014/main" id="{3C9670D3-5319-4A52-9877-755638BF6F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38" name="Text Box 119">
          <a:extLst>
            <a:ext uri="{FF2B5EF4-FFF2-40B4-BE49-F238E27FC236}">
              <a16:creationId xmlns:a16="http://schemas.microsoft.com/office/drawing/2014/main" id="{0174780B-905F-4F59-8559-449F7AC2E0B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39" name="Text Box 119">
          <a:extLst>
            <a:ext uri="{FF2B5EF4-FFF2-40B4-BE49-F238E27FC236}">
              <a16:creationId xmlns:a16="http://schemas.microsoft.com/office/drawing/2014/main" id="{35A44A5C-01C0-40B0-8CD0-A7234C184A6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40" name="Text Box 119">
          <a:extLst>
            <a:ext uri="{FF2B5EF4-FFF2-40B4-BE49-F238E27FC236}">
              <a16:creationId xmlns:a16="http://schemas.microsoft.com/office/drawing/2014/main" id="{CAAD1BF9-8A8A-4B36-808F-37E2CE5FF6E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541" name="Text Box 119">
          <a:extLst>
            <a:ext uri="{FF2B5EF4-FFF2-40B4-BE49-F238E27FC236}">
              <a16:creationId xmlns:a16="http://schemas.microsoft.com/office/drawing/2014/main" id="{EF10A512-06CE-45F5-9EFC-EC780C455C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191523" y="24640268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0" name="Text Box 119">
          <a:extLst>
            <a:ext uri="{FF2B5EF4-FFF2-40B4-BE49-F238E27FC236}">
              <a16:creationId xmlns:a16="http://schemas.microsoft.com/office/drawing/2014/main" id="{740202C9-CF6F-4C40-BA47-D979603FA62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1" name="Text Box 119">
          <a:extLst>
            <a:ext uri="{FF2B5EF4-FFF2-40B4-BE49-F238E27FC236}">
              <a16:creationId xmlns:a16="http://schemas.microsoft.com/office/drawing/2014/main" id="{39DF0F48-C367-4375-8949-06F0C2B4BB9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2" name="Text Box 119">
          <a:extLst>
            <a:ext uri="{FF2B5EF4-FFF2-40B4-BE49-F238E27FC236}">
              <a16:creationId xmlns:a16="http://schemas.microsoft.com/office/drawing/2014/main" id="{DB341994-BF74-4BB9-90C4-89B831E5750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A001700-A597-4B80-8849-5A4A7D75808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16685B4A-1F40-4BE3-8164-96782F37E5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8AEFB96C-69F8-4D58-B5BF-C9A481958A8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32889544-C72A-4345-AD9A-A122B56F5D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104</xdr:row>
      <xdr:rowOff>0</xdr:rowOff>
    </xdr:from>
    <xdr:ext cx="38688" cy="318587"/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C7C39081-9D0B-4A98-87E6-7C2B057A3FA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2983825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07" name="Text Box 119">
          <a:extLst>
            <a:ext uri="{FF2B5EF4-FFF2-40B4-BE49-F238E27FC236}">
              <a16:creationId xmlns:a16="http://schemas.microsoft.com/office/drawing/2014/main" id="{032D6EA6-5485-4D64-BDD5-A633156539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08" name="Text Box 119">
          <a:extLst>
            <a:ext uri="{FF2B5EF4-FFF2-40B4-BE49-F238E27FC236}">
              <a16:creationId xmlns:a16="http://schemas.microsoft.com/office/drawing/2014/main" id="{9965692E-625F-4BAA-9BCA-4F93D451188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09" name="Text Box 119">
          <a:extLst>
            <a:ext uri="{FF2B5EF4-FFF2-40B4-BE49-F238E27FC236}">
              <a16:creationId xmlns:a16="http://schemas.microsoft.com/office/drawing/2014/main" id="{9938E6EB-D034-4225-8F8D-2895A0FAAF9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0" name="Text Box 119">
          <a:extLst>
            <a:ext uri="{FF2B5EF4-FFF2-40B4-BE49-F238E27FC236}">
              <a16:creationId xmlns:a16="http://schemas.microsoft.com/office/drawing/2014/main" id="{E1D05BA1-CBBB-426D-87E1-C3E8A041B1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1" name="Text Box 119">
          <a:extLst>
            <a:ext uri="{FF2B5EF4-FFF2-40B4-BE49-F238E27FC236}">
              <a16:creationId xmlns:a16="http://schemas.microsoft.com/office/drawing/2014/main" id="{D6932506-9E73-4941-96EA-26CC7CE754D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2" name="Text Box 119">
          <a:extLst>
            <a:ext uri="{FF2B5EF4-FFF2-40B4-BE49-F238E27FC236}">
              <a16:creationId xmlns:a16="http://schemas.microsoft.com/office/drawing/2014/main" id="{72C514E7-7D3A-42CA-AEC7-366CE4BC89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3" name="Text Box 119">
          <a:extLst>
            <a:ext uri="{FF2B5EF4-FFF2-40B4-BE49-F238E27FC236}">
              <a16:creationId xmlns:a16="http://schemas.microsoft.com/office/drawing/2014/main" id="{E1074FB2-4B51-43B7-B155-90C7AEEFBF1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4" name="Text Box 119">
          <a:extLst>
            <a:ext uri="{FF2B5EF4-FFF2-40B4-BE49-F238E27FC236}">
              <a16:creationId xmlns:a16="http://schemas.microsoft.com/office/drawing/2014/main" id="{A3712F66-4574-4027-B5A1-BA057C54800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5" name="Text Box 119">
          <a:extLst>
            <a:ext uri="{FF2B5EF4-FFF2-40B4-BE49-F238E27FC236}">
              <a16:creationId xmlns:a16="http://schemas.microsoft.com/office/drawing/2014/main" id="{B04B5DF8-0E8A-45E0-A571-9A5386D1AC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6" name="Text Box 119">
          <a:extLst>
            <a:ext uri="{FF2B5EF4-FFF2-40B4-BE49-F238E27FC236}">
              <a16:creationId xmlns:a16="http://schemas.microsoft.com/office/drawing/2014/main" id="{BD9FB9DC-EFF6-479D-B6A2-600FAD0D181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7" name="Text Box 119">
          <a:extLst>
            <a:ext uri="{FF2B5EF4-FFF2-40B4-BE49-F238E27FC236}">
              <a16:creationId xmlns:a16="http://schemas.microsoft.com/office/drawing/2014/main" id="{5D074AE3-109D-47AC-814E-49D331F1F3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8" name="Text Box 119">
          <a:extLst>
            <a:ext uri="{FF2B5EF4-FFF2-40B4-BE49-F238E27FC236}">
              <a16:creationId xmlns:a16="http://schemas.microsoft.com/office/drawing/2014/main" id="{1F6A3431-1712-40BF-9B30-D7DF5E26E2B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19" name="Text Box 119">
          <a:extLst>
            <a:ext uri="{FF2B5EF4-FFF2-40B4-BE49-F238E27FC236}">
              <a16:creationId xmlns:a16="http://schemas.microsoft.com/office/drawing/2014/main" id="{3E202AED-89EB-458E-9D1E-8E2CB3032AD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620" name="Text Box 119">
          <a:extLst>
            <a:ext uri="{FF2B5EF4-FFF2-40B4-BE49-F238E27FC236}">
              <a16:creationId xmlns:a16="http://schemas.microsoft.com/office/drawing/2014/main" id="{D7CD0E22-7BDE-4EF2-87C8-17CC1CFFBD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6606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1" name="Text Box 119">
          <a:extLst>
            <a:ext uri="{FF2B5EF4-FFF2-40B4-BE49-F238E27FC236}">
              <a16:creationId xmlns:a16="http://schemas.microsoft.com/office/drawing/2014/main" id="{6690A7EF-16E6-428A-8FDD-4C8E5276978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2" name="Text Box 119">
          <a:extLst>
            <a:ext uri="{FF2B5EF4-FFF2-40B4-BE49-F238E27FC236}">
              <a16:creationId xmlns:a16="http://schemas.microsoft.com/office/drawing/2014/main" id="{7C312CCB-F17B-4856-B78E-3CE6E18CA70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3" name="Text Box 119">
          <a:extLst>
            <a:ext uri="{FF2B5EF4-FFF2-40B4-BE49-F238E27FC236}">
              <a16:creationId xmlns:a16="http://schemas.microsoft.com/office/drawing/2014/main" id="{7FFD9FD1-01E0-4BA1-93C5-26D213D6EC1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4" name="Text Box 119">
          <a:extLst>
            <a:ext uri="{FF2B5EF4-FFF2-40B4-BE49-F238E27FC236}">
              <a16:creationId xmlns:a16="http://schemas.microsoft.com/office/drawing/2014/main" id="{16476EC6-9A56-4F81-99E4-71B91824692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5" name="Text Box 119">
          <a:extLst>
            <a:ext uri="{FF2B5EF4-FFF2-40B4-BE49-F238E27FC236}">
              <a16:creationId xmlns:a16="http://schemas.microsoft.com/office/drawing/2014/main" id="{01B2B395-A3B6-43FE-87F8-D2A084006FC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6" name="Text Box 119">
          <a:extLst>
            <a:ext uri="{FF2B5EF4-FFF2-40B4-BE49-F238E27FC236}">
              <a16:creationId xmlns:a16="http://schemas.microsoft.com/office/drawing/2014/main" id="{A97822C2-5DC5-4A4D-B534-0E42E784558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7" name="Text Box 119">
          <a:extLst>
            <a:ext uri="{FF2B5EF4-FFF2-40B4-BE49-F238E27FC236}">
              <a16:creationId xmlns:a16="http://schemas.microsoft.com/office/drawing/2014/main" id="{D152A221-354F-4D6A-BA0D-5A43ECC31A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194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8" name="Text Box 119">
          <a:extLst>
            <a:ext uri="{FF2B5EF4-FFF2-40B4-BE49-F238E27FC236}">
              <a16:creationId xmlns:a16="http://schemas.microsoft.com/office/drawing/2014/main" id="{138E1430-607A-4DA9-A0D6-66CAED6FABA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29" name="Text Box 119">
          <a:extLst>
            <a:ext uri="{FF2B5EF4-FFF2-40B4-BE49-F238E27FC236}">
              <a16:creationId xmlns:a16="http://schemas.microsoft.com/office/drawing/2014/main" id="{89199293-0742-41D5-BE1D-5764E2C753D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0" name="Text Box 119">
          <a:extLst>
            <a:ext uri="{FF2B5EF4-FFF2-40B4-BE49-F238E27FC236}">
              <a16:creationId xmlns:a16="http://schemas.microsoft.com/office/drawing/2014/main" id="{56477923-E082-4B9A-BCE4-72B575332F7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1" name="Text Box 119">
          <a:extLst>
            <a:ext uri="{FF2B5EF4-FFF2-40B4-BE49-F238E27FC236}">
              <a16:creationId xmlns:a16="http://schemas.microsoft.com/office/drawing/2014/main" id="{FC4DF47A-2FC2-435E-BCBE-444805EB39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2" name="Text Box 119">
          <a:extLst>
            <a:ext uri="{FF2B5EF4-FFF2-40B4-BE49-F238E27FC236}">
              <a16:creationId xmlns:a16="http://schemas.microsoft.com/office/drawing/2014/main" id="{8591B220-F6FE-4709-8DF8-EC6633A08F5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3" name="Text Box 119">
          <a:extLst>
            <a:ext uri="{FF2B5EF4-FFF2-40B4-BE49-F238E27FC236}">
              <a16:creationId xmlns:a16="http://schemas.microsoft.com/office/drawing/2014/main" id="{CDD437FE-FE02-4D23-ABAA-51C6E5263E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4" name="Text Box 119">
          <a:extLst>
            <a:ext uri="{FF2B5EF4-FFF2-40B4-BE49-F238E27FC236}">
              <a16:creationId xmlns:a16="http://schemas.microsoft.com/office/drawing/2014/main" id="{871ADD5D-F7FD-4912-A9FB-59FC702367C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5" name="Text Box 119">
          <a:extLst>
            <a:ext uri="{FF2B5EF4-FFF2-40B4-BE49-F238E27FC236}">
              <a16:creationId xmlns:a16="http://schemas.microsoft.com/office/drawing/2014/main" id="{845A2264-59C4-4120-A1DE-6E74CFB16B3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6" name="Text Box 119">
          <a:extLst>
            <a:ext uri="{FF2B5EF4-FFF2-40B4-BE49-F238E27FC236}">
              <a16:creationId xmlns:a16="http://schemas.microsoft.com/office/drawing/2014/main" id="{C396E20B-3C70-4D4A-A2FA-1BDFF3CBF2D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7" name="Text Box 119">
          <a:extLst>
            <a:ext uri="{FF2B5EF4-FFF2-40B4-BE49-F238E27FC236}">
              <a16:creationId xmlns:a16="http://schemas.microsoft.com/office/drawing/2014/main" id="{27C75C03-8BA2-4B0A-9828-9C8086F4A9B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8" name="Text Box 119">
          <a:extLst>
            <a:ext uri="{FF2B5EF4-FFF2-40B4-BE49-F238E27FC236}">
              <a16:creationId xmlns:a16="http://schemas.microsoft.com/office/drawing/2014/main" id="{50765A15-76F0-4712-B286-6F77B40874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39" name="Text Box 119">
          <a:extLst>
            <a:ext uri="{FF2B5EF4-FFF2-40B4-BE49-F238E27FC236}">
              <a16:creationId xmlns:a16="http://schemas.microsoft.com/office/drawing/2014/main" id="{1C09543B-7FE0-48EA-B8F7-D328E898873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0" name="Text Box 119">
          <a:extLst>
            <a:ext uri="{FF2B5EF4-FFF2-40B4-BE49-F238E27FC236}">
              <a16:creationId xmlns:a16="http://schemas.microsoft.com/office/drawing/2014/main" id="{0FB984D7-1B11-4BA9-B152-154CEF1ADB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1" name="Text Box 119">
          <a:extLst>
            <a:ext uri="{FF2B5EF4-FFF2-40B4-BE49-F238E27FC236}">
              <a16:creationId xmlns:a16="http://schemas.microsoft.com/office/drawing/2014/main" id="{E5B49D90-BD30-49F6-A096-4B58B74ADA5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2" name="Text Box 119">
          <a:extLst>
            <a:ext uri="{FF2B5EF4-FFF2-40B4-BE49-F238E27FC236}">
              <a16:creationId xmlns:a16="http://schemas.microsoft.com/office/drawing/2014/main" id="{94152571-2E8B-4086-9D8D-5D7AA8CDE5B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3" name="Text Box 119">
          <a:extLst>
            <a:ext uri="{FF2B5EF4-FFF2-40B4-BE49-F238E27FC236}">
              <a16:creationId xmlns:a16="http://schemas.microsoft.com/office/drawing/2014/main" id="{B73F81DB-F89B-4E57-8520-7CAB2BCD34B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4" name="Text Box 119">
          <a:extLst>
            <a:ext uri="{FF2B5EF4-FFF2-40B4-BE49-F238E27FC236}">
              <a16:creationId xmlns:a16="http://schemas.microsoft.com/office/drawing/2014/main" id="{7556ED0C-F772-4009-8CBC-B1EE0E2BC19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5" name="Text Box 119">
          <a:extLst>
            <a:ext uri="{FF2B5EF4-FFF2-40B4-BE49-F238E27FC236}">
              <a16:creationId xmlns:a16="http://schemas.microsoft.com/office/drawing/2014/main" id="{4A429E06-D77B-4943-A0C0-351EBBAB670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6" name="Text Box 119">
          <a:extLst>
            <a:ext uri="{FF2B5EF4-FFF2-40B4-BE49-F238E27FC236}">
              <a16:creationId xmlns:a16="http://schemas.microsoft.com/office/drawing/2014/main" id="{A42BCC22-F2A1-4D06-9064-AA0462EE03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7" name="Text Box 119">
          <a:extLst>
            <a:ext uri="{FF2B5EF4-FFF2-40B4-BE49-F238E27FC236}">
              <a16:creationId xmlns:a16="http://schemas.microsoft.com/office/drawing/2014/main" id="{CB5B5433-C539-4144-9090-9A6356CE7E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48" name="Text Box 119">
          <a:extLst>
            <a:ext uri="{FF2B5EF4-FFF2-40B4-BE49-F238E27FC236}">
              <a16:creationId xmlns:a16="http://schemas.microsoft.com/office/drawing/2014/main" id="{F6BF6034-FE47-4342-86D9-D916EBB6CC8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79273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49" name="Text Box 119">
          <a:extLst>
            <a:ext uri="{FF2B5EF4-FFF2-40B4-BE49-F238E27FC236}">
              <a16:creationId xmlns:a16="http://schemas.microsoft.com/office/drawing/2014/main" id="{7A2C63A4-6BB7-4D5D-84AE-F82F8B02436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0" name="Text Box 119">
          <a:extLst>
            <a:ext uri="{FF2B5EF4-FFF2-40B4-BE49-F238E27FC236}">
              <a16:creationId xmlns:a16="http://schemas.microsoft.com/office/drawing/2014/main" id="{2D1E0E71-3DF7-4687-89DC-BEF8C0CF6C1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1" name="Text Box 119">
          <a:extLst>
            <a:ext uri="{FF2B5EF4-FFF2-40B4-BE49-F238E27FC236}">
              <a16:creationId xmlns:a16="http://schemas.microsoft.com/office/drawing/2014/main" id="{6278EA06-54B5-4F92-97FF-849A4913046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2" name="Text Box 119">
          <a:extLst>
            <a:ext uri="{FF2B5EF4-FFF2-40B4-BE49-F238E27FC236}">
              <a16:creationId xmlns:a16="http://schemas.microsoft.com/office/drawing/2014/main" id="{74ED42AB-8814-416A-A9C4-6E9B96829A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3" name="Text Box 119">
          <a:extLst>
            <a:ext uri="{FF2B5EF4-FFF2-40B4-BE49-F238E27FC236}">
              <a16:creationId xmlns:a16="http://schemas.microsoft.com/office/drawing/2014/main" id="{456BC6FC-88A1-4B9A-8A5D-C249FCD6F3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4" name="Text Box 119">
          <a:extLst>
            <a:ext uri="{FF2B5EF4-FFF2-40B4-BE49-F238E27FC236}">
              <a16:creationId xmlns:a16="http://schemas.microsoft.com/office/drawing/2014/main" id="{15D623B5-1F67-4514-A975-07617DA1B3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5" name="Text Box 119">
          <a:extLst>
            <a:ext uri="{FF2B5EF4-FFF2-40B4-BE49-F238E27FC236}">
              <a16:creationId xmlns:a16="http://schemas.microsoft.com/office/drawing/2014/main" id="{7A1AE05E-4EDF-418E-8CAF-7CA2A0A44DC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113</xdr:row>
      <xdr:rowOff>0</xdr:rowOff>
    </xdr:from>
    <xdr:ext cx="75057" cy="327390"/>
    <xdr:sp macro="" textlink="">
      <xdr:nvSpPr>
        <xdr:cNvPr id="656" name="Text Box 119">
          <a:extLst>
            <a:ext uri="{FF2B5EF4-FFF2-40B4-BE49-F238E27FC236}">
              <a16:creationId xmlns:a16="http://schemas.microsoft.com/office/drawing/2014/main" id="{24BA694B-F222-472A-AD84-3E058BBDCAC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942569" y="284607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57" name="Text Box 119">
          <a:extLst>
            <a:ext uri="{FF2B5EF4-FFF2-40B4-BE49-F238E27FC236}">
              <a16:creationId xmlns:a16="http://schemas.microsoft.com/office/drawing/2014/main" id="{6A6D46A5-998A-4ED7-8FF0-27E0728D6BC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58" name="Text Box 119">
          <a:extLst>
            <a:ext uri="{FF2B5EF4-FFF2-40B4-BE49-F238E27FC236}">
              <a16:creationId xmlns:a16="http://schemas.microsoft.com/office/drawing/2014/main" id="{00F7CBD1-EE7E-4D1D-853F-3D61FAC4DA9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59" name="Text Box 119">
          <a:extLst>
            <a:ext uri="{FF2B5EF4-FFF2-40B4-BE49-F238E27FC236}">
              <a16:creationId xmlns:a16="http://schemas.microsoft.com/office/drawing/2014/main" id="{B1EA0FF6-6556-40E3-8978-03725DE9250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60" name="Text Box 119">
          <a:extLst>
            <a:ext uri="{FF2B5EF4-FFF2-40B4-BE49-F238E27FC236}">
              <a16:creationId xmlns:a16="http://schemas.microsoft.com/office/drawing/2014/main" id="{196DA808-FBA9-4B26-8836-CC81EFDFB3E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61" name="Text Box 119">
          <a:extLst>
            <a:ext uri="{FF2B5EF4-FFF2-40B4-BE49-F238E27FC236}">
              <a16:creationId xmlns:a16="http://schemas.microsoft.com/office/drawing/2014/main" id="{B1863935-5F36-4439-9F58-2C895BD0608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62" name="Text Box 119">
          <a:extLst>
            <a:ext uri="{FF2B5EF4-FFF2-40B4-BE49-F238E27FC236}">
              <a16:creationId xmlns:a16="http://schemas.microsoft.com/office/drawing/2014/main" id="{80048CDE-56EB-46AF-89D8-512C4EF12CE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6276" cy="327390"/>
    <xdr:sp macro="" textlink="">
      <xdr:nvSpPr>
        <xdr:cNvPr id="663" name="Text Box 119">
          <a:extLst>
            <a:ext uri="{FF2B5EF4-FFF2-40B4-BE49-F238E27FC236}">
              <a16:creationId xmlns:a16="http://schemas.microsoft.com/office/drawing/2014/main" id="{F3A927C5-466A-4BCC-BB2F-A47111C49E5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472284" y="284607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4" name="Text Box 119">
          <a:extLst>
            <a:ext uri="{FF2B5EF4-FFF2-40B4-BE49-F238E27FC236}">
              <a16:creationId xmlns:a16="http://schemas.microsoft.com/office/drawing/2014/main" id="{9F538E56-97E5-438A-9887-266DC0D4AFC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5" name="Text Box 119">
          <a:extLst>
            <a:ext uri="{FF2B5EF4-FFF2-40B4-BE49-F238E27FC236}">
              <a16:creationId xmlns:a16="http://schemas.microsoft.com/office/drawing/2014/main" id="{0649B6EB-B36B-443E-A370-2D6495665CE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6" name="Text Box 119">
          <a:extLst>
            <a:ext uri="{FF2B5EF4-FFF2-40B4-BE49-F238E27FC236}">
              <a16:creationId xmlns:a16="http://schemas.microsoft.com/office/drawing/2014/main" id="{8EA34544-2AAD-4522-89DC-B21EFEEEEB5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7" name="Text Box 119">
          <a:extLst>
            <a:ext uri="{FF2B5EF4-FFF2-40B4-BE49-F238E27FC236}">
              <a16:creationId xmlns:a16="http://schemas.microsoft.com/office/drawing/2014/main" id="{250EFD12-2F81-4CA8-9743-C66773C24AD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8" name="Text Box 119">
          <a:extLst>
            <a:ext uri="{FF2B5EF4-FFF2-40B4-BE49-F238E27FC236}">
              <a16:creationId xmlns:a16="http://schemas.microsoft.com/office/drawing/2014/main" id="{70C6B5B7-8BC9-44C4-BB2C-86A5813089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69" name="Text Box 119">
          <a:extLst>
            <a:ext uri="{FF2B5EF4-FFF2-40B4-BE49-F238E27FC236}">
              <a16:creationId xmlns:a16="http://schemas.microsoft.com/office/drawing/2014/main" id="{083820AC-A312-4B44-9102-536BC077F57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70" name="Text Box 119">
          <a:extLst>
            <a:ext uri="{FF2B5EF4-FFF2-40B4-BE49-F238E27FC236}">
              <a16:creationId xmlns:a16="http://schemas.microsoft.com/office/drawing/2014/main" id="{935A7D79-F7F4-4259-B5CD-3E9D5C60CF2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116</xdr:row>
      <xdr:rowOff>0</xdr:rowOff>
    </xdr:from>
    <xdr:ext cx="36276" cy="318036"/>
    <xdr:sp macro="" textlink="">
      <xdr:nvSpPr>
        <xdr:cNvPr id="671" name="Text Box 119">
          <a:extLst>
            <a:ext uri="{FF2B5EF4-FFF2-40B4-BE49-F238E27FC236}">
              <a16:creationId xmlns:a16="http://schemas.microsoft.com/office/drawing/2014/main" id="{66D332AC-B0E6-46C6-AB44-5C8BAE27219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855755" y="41420143"/>
          <a:ext cx="36276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2" name="Text Box 119">
          <a:extLst>
            <a:ext uri="{FF2B5EF4-FFF2-40B4-BE49-F238E27FC236}">
              <a16:creationId xmlns:a16="http://schemas.microsoft.com/office/drawing/2014/main" id="{6790623A-43DB-45A8-82B4-E064ED44571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3" name="Text Box 119">
          <a:extLst>
            <a:ext uri="{FF2B5EF4-FFF2-40B4-BE49-F238E27FC236}">
              <a16:creationId xmlns:a16="http://schemas.microsoft.com/office/drawing/2014/main" id="{49855B48-F2C6-4D54-9969-CE800F3D4BB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4" name="Text Box 119">
          <a:extLst>
            <a:ext uri="{FF2B5EF4-FFF2-40B4-BE49-F238E27FC236}">
              <a16:creationId xmlns:a16="http://schemas.microsoft.com/office/drawing/2014/main" id="{9E3AAA78-EB33-4DF5-A343-069B907889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5" name="Text Box 119">
          <a:extLst>
            <a:ext uri="{FF2B5EF4-FFF2-40B4-BE49-F238E27FC236}">
              <a16:creationId xmlns:a16="http://schemas.microsoft.com/office/drawing/2014/main" id="{2F2835B8-F1B5-48A5-A599-0E1DA03C6AE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6" name="Text Box 119">
          <a:extLst>
            <a:ext uri="{FF2B5EF4-FFF2-40B4-BE49-F238E27FC236}">
              <a16:creationId xmlns:a16="http://schemas.microsoft.com/office/drawing/2014/main" id="{E1D4F4A4-826C-40BC-8EA7-D51ED077074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7" name="Text Box 119">
          <a:extLst>
            <a:ext uri="{FF2B5EF4-FFF2-40B4-BE49-F238E27FC236}">
              <a16:creationId xmlns:a16="http://schemas.microsoft.com/office/drawing/2014/main" id="{49094F73-1F26-48D9-8122-0EEEE0EF0A8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8" name="Text Box 119">
          <a:extLst>
            <a:ext uri="{FF2B5EF4-FFF2-40B4-BE49-F238E27FC236}">
              <a16:creationId xmlns:a16="http://schemas.microsoft.com/office/drawing/2014/main" id="{D6F36837-64F2-4FA7-A109-78E0C4258C6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79" name="Text Box 119">
          <a:extLst>
            <a:ext uri="{FF2B5EF4-FFF2-40B4-BE49-F238E27FC236}">
              <a16:creationId xmlns:a16="http://schemas.microsoft.com/office/drawing/2014/main" id="{4D6BDA3A-D22D-42BA-A3A7-5FB3F72824E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0" name="Text Box 119">
          <a:extLst>
            <a:ext uri="{FF2B5EF4-FFF2-40B4-BE49-F238E27FC236}">
              <a16:creationId xmlns:a16="http://schemas.microsoft.com/office/drawing/2014/main" id="{84060BDC-DBBF-45E3-8344-08360B83B4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1" name="Text Box 119">
          <a:extLst>
            <a:ext uri="{FF2B5EF4-FFF2-40B4-BE49-F238E27FC236}">
              <a16:creationId xmlns:a16="http://schemas.microsoft.com/office/drawing/2014/main" id="{3790C94C-5801-46D5-A7B7-DC9684192C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2" name="Text Box 119">
          <a:extLst>
            <a:ext uri="{FF2B5EF4-FFF2-40B4-BE49-F238E27FC236}">
              <a16:creationId xmlns:a16="http://schemas.microsoft.com/office/drawing/2014/main" id="{B23F12A6-4B69-4540-BF90-DD6499BDF9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3" name="Text Box 119">
          <a:extLst>
            <a:ext uri="{FF2B5EF4-FFF2-40B4-BE49-F238E27FC236}">
              <a16:creationId xmlns:a16="http://schemas.microsoft.com/office/drawing/2014/main" id="{845D47DA-2744-44C2-B12A-075BF177E1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4" name="Text Box 119">
          <a:extLst>
            <a:ext uri="{FF2B5EF4-FFF2-40B4-BE49-F238E27FC236}">
              <a16:creationId xmlns:a16="http://schemas.microsoft.com/office/drawing/2014/main" id="{2C34958E-2CDA-4BB4-B42C-EE0A5BFA088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5" name="Text Box 119">
          <a:extLst>
            <a:ext uri="{FF2B5EF4-FFF2-40B4-BE49-F238E27FC236}">
              <a16:creationId xmlns:a16="http://schemas.microsoft.com/office/drawing/2014/main" id="{04EC5063-FE6A-4018-86FD-AAF42068CA3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86" name="Text Box 119">
          <a:extLst>
            <a:ext uri="{FF2B5EF4-FFF2-40B4-BE49-F238E27FC236}">
              <a16:creationId xmlns:a16="http://schemas.microsoft.com/office/drawing/2014/main" id="{B1DD24B3-4DB8-4084-ABEB-2B17F786A05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87" name="Text Box 119">
          <a:extLst>
            <a:ext uri="{FF2B5EF4-FFF2-40B4-BE49-F238E27FC236}">
              <a16:creationId xmlns:a16="http://schemas.microsoft.com/office/drawing/2014/main" id="{8D57791B-6A90-4917-9CB7-BDB3BBBAA76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1" name="Text Box 119">
          <a:extLst>
            <a:ext uri="{FF2B5EF4-FFF2-40B4-BE49-F238E27FC236}">
              <a16:creationId xmlns:a16="http://schemas.microsoft.com/office/drawing/2014/main" id="{9B042255-7BF0-430D-98AC-32733BA5D4D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2" name="Text Box 119">
          <a:extLst>
            <a:ext uri="{FF2B5EF4-FFF2-40B4-BE49-F238E27FC236}">
              <a16:creationId xmlns:a16="http://schemas.microsoft.com/office/drawing/2014/main" id="{382EFA6F-533D-4524-8EBF-5CB11B56EB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3" name="Text Box 119">
          <a:extLst>
            <a:ext uri="{FF2B5EF4-FFF2-40B4-BE49-F238E27FC236}">
              <a16:creationId xmlns:a16="http://schemas.microsoft.com/office/drawing/2014/main" id="{8153847D-C883-47DF-A61D-F9C8733C07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4" name="Text Box 119">
          <a:extLst>
            <a:ext uri="{FF2B5EF4-FFF2-40B4-BE49-F238E27FC236}">
              <a16:creationId xmlns:a16="http://schemas.microsoft.com/office/drawing/2014/main" id="{9EBBD00B-7B5B-4B4E-9B9E-538C8E5AC01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5" name="Text Box 119">
          <a:extLst>
            <a:ext uri="{FF2B5EF4-FFF2-40B4-BE49-F238E27FC236}">
              <a16:creationId xmlns:a16="http://schemas.microsoft.com/office/drawing/2014/main" id="{77539B3E-1857-43C4-832A-749124007B1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6" name="Text Box 119">
          <a:extLst>
            <a:ext uri="{FF2B5EF4-FFF2-40B4-BE49-F238E27FC236}">
              <a16:creationId xmlns:a16="http://schemas.microsoft.com/office/drawing/2014/main" id="{3A13C28A-0B40-4A4F-9E57-1028C8F601C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151</xdr:row>
      <xdr:rowOff>0</xdr:rowOff>
    </xdr:from>
    <xdr:ext cx="75057" cy="327390"/>
    <xdr:sp macro="" textlink="">
      <xdr:nvSpPr>
        <xdr:cNvPr id="697" name="Text Box 119">
          <a:extLst>
            <a:ext uri="{FF2B5EF4-FFF2-40B4-BE49-F238E27FC236}">
              <a16:creationId xmlns:a16="http://schemas.microsoft.com/office/drawing/2014/main" id="{797D8EBC-E485-49A3-BA5C-50173B6E292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161394" y="37868679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98" name="Text Box 119">
          <a:extLst>
            <a:ext uri="{FF2B5EF4-FFF2-40B4-BE49-F238E27FC236}">
              <a16:creationId xmlns:a16="http://schemas.microsoft.com/office/drawing/2014/main" id="{FFE0B7C3-81A8-448A-890C-E4F18D3790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699" name="Text Box 119">
          <a:extLst>
            <a:ext uri="{FF2B5EF4-FFF2-40B4-BE49-F238E27FC236}">
              <a16:creationId xmlns:a16="http://schemas.microsoft.com/office/drawing/2014/main" id="{38381061-9892-42B7-9258-D836646C0F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894" name="Text Box 119">
          <a:extLst>
            <a:ext uri="{FF2B5EF4-FFF2-40B4-BE49-F238E27FC236}">
              <a16:creationId xmlns:a16="http://schemas.microsoft.com/office/drawing/2014/main" id="{51BE81DD-90FC-47DB-8F5F-E804D9406D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1" name="Text Box 119">
          <a:extLst>
            <a:ext uri="{FF2B5EF4-FFF2-40B4-BE49-F238E27FC236}">
              <a16:creationId xmlns:a16="http://schemas.microsoft.com/office/drawing/2014/main" id="{46F9A657-DCBE-45CB-932D-D0DDC61E1D9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2" name="Text Box 119">
          <a:extLst>
            <a:ext uri="{FF2B5EF4-FFF2-40B4-BE49-F238E27FC236}">
              <a16:creationId xmlns:a16="http://schemas.microsoft.com/office/drawing/2014/main" id="{FE427DAA-2511-40F6-B4E2-F5752901FB0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3" name="Text Box 119">
          <a:extLst>
            <a:ext uri="{FF2B5EF4-FFF2-40B4-BE49-F238E27FC236}">
              <a16:creationId xmlns:a16="http://schemas.microsoft.com/office/drawing/2014/main" id="{081EDB0E-08A3-4E63-ACEC-5BB8FC15F85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4" name="Text Box 119">
          <a:extLst>
            <a:ext uri="{FF2B5EF4-FFF2-40B4-BE49-F238E27FC236}">
              <a16:creationId xmlns:a16="http://schemas.microsoft.com/office/drawing/2014/main" id="{3D352996-6B37-4727-B174-46511DE789D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5" name="Text Box 119">
          <a:extLst>
            <a:ext uri="{FF2B5EF4-FFF2-40B4-BE49-F238E27FC236}">
              <a16:creationId xmlns:a16="http://schemas.microsoft.com/office/drawing/2014/main" id="{79B2115E-20FA-4CD7-8F19-6B83489A46C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6" name="Text Box 119">
          <a:extLst>
            <a:ext uri="{FF2B5EF4-FFF2-40B4-BE49-F238E27FC236}">
              <a16:creationId xmlns:a16="http://schemas.microsoft.com/office/drawing/2014/main" id="{15DD1DC9-D9B8-4D17-A5C7-9CCBB86E19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7" name="Text Box 119">
          <a:extLst>
            <a:ext uri="{FF2B5EF4-FFF2-40B4-BE49-F238E27FC236}">
              <a16:creationId xmlns:a16="http://schemas.microsoft.com/office/drawing/2014/main" id="{5600C512-9FC0-4366-94DC-A4DB47C0F7F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8" name="Text Box 119">
          <a:extLst>
            <a:ext uri="{FF2B5EF4-FFF2-40B4-BE49-F238E27FC236}">
              <a16:creationId xmlns:a16="http://schemas.microsoft.com/office/drawing/2014/main" id="{7A1DD0BE-8510-4FC3-B36B-6B9DF56C72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19" name="Text Box 119">
          <a:extLst>
            <a:ext uri="{FF2B5EF4-FFF2-40B4-BE49-F238E27FC236}">
              <a16:creationId xmlns:a16="http://schemas.microsoft.com/office/drawing/2014/main" id="{A38445F8-68ED-4447-9D71-B62014B674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0" name="Text Box 119">
          <a:extLst>
            <a:ext uri="{FF2B5EF4-FFF2-40B4-BE49-F238E27FC236}">
              <a16:creationId xmlns:a16="http://schemas.microsoft.com/office/drawing/2014/main" id="{87BB9E90-0CA1-4A16-B49B-4F96459454E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1" name="Text Box 119">
          <a:extLst>
            <a:ext uri="{FF2B5EF4-FFF2-40B4-BE49-F238E27FC236}">
              <a16:creationId xmlns:a16="http://schemas.microsoft.com/office/drawing/2014/main" id="{A5727C50-DCA8-4C57-987C-CFD541EA016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2" name="Text Box 119">
          <a:extLst>
            <a:ext uri="{FF2B5EF4-FFF2-40B4-BE49-F238E27FC236}">
              <a16:creationId xmlns:a16="http://schemas.microsoft.com/office/drawing/2014/main" id="{D30BEB6B-609D-40E1-B8AB-EE8B14A3FD3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3" name="Text Box 119">
          <a:extLst>
            <a:ext uri="{FF2B5EF4-FFF2-40B4-BE49-F238E27FC236}">
              <a16:creationId xmlns:a16="http://schemas.microsoft.com/office/drawing/2014/main" id="{674CB115-B536-43C8-9BFC-675224D2769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4" name="Text Box 119">
          <a:extLst>
            <a:ext uri="{FF2B5EF4-FFF2-40B4-BE49-F238E27FC236}">
              <a16:creationId xmlns:a16="http://schemas.microsoft.com/office/drawing/2014/main" id="{277C76CA-63B1-4513-9A00-B483AE6813F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5" name="Text Box 119">
          <a:extLst>
            <a:ext uri="{FF2B5EF4-FFF2-40B4-BE49-F238E27FC236}">
              <a16:creationId xmlns:a16="http://schemas.microsoft.com/office/drawing/2014/main" id="{696AD708-28AE-4646-987A-67A83B3B235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6" name="Text Box 119">
          <a:extLst>
            <a:ext uri="{FF2B5EF4-FFF2-40B4-BE49-F238E27FC236}">
              <a16:creationId xmlns:a16="http://schemas.microsoft.com/office/drawing/2014/main" id="{17CAB449-2DB5-45BD-B682-B16E906CA5F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7" name="Text Box 119">
          <a:extLst>
            <a:ext uri="{FF2B5EF4-FFF2-40B4-BE49-F238E27FC236}">
              <a16:creationId xmlns:a16="http://schemas.microsoft.com/office/drawing/2014/main" id="{8969290B-F909-4448-A610-9B24E925F8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151</xdr:row>
      <xdr:rowOff>0</xdr:rowOff>
    </xdr:from>
    <xdr:ext cx="36276" cy="327390"/>
    <xdr:sp macro="" textlink="">
      <xdr:nvSpPr>
        <xdr:cNvPr id="928" name="Text Box 119">
          <a:extLst>
            <a:ext uri="{FF2B5EF4-FFF2-40B4-BE49-F238E27FC236}">
              <a16:creationId xmlns:a16="http://schemas.microsoft.com/office/drawing/2014/main" id="{B98F2115-05A6-436B-94B2-EAAD670A72F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37868679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103</xdr:row>
      <xdr:rowOff>0</xdr:rowOff>
    </xdr:from>
    <xdr:ext cx="35268" cy="327673"/>
    <xdr:sp macro="" textlink="">
      <xdr:nvSpPr>
        <xdr:cNvPr id="929" name="Text Box 119">
          <a:extLst>
            <a:ext uri="{FF2B5EF4-FFF2-40B4-BE49-F238E27FC236}">
              <a16:creationId xmlns:a16="http://schemas.microsoft.com/office/drawing/2014/main" id="{96E42F1C-B533-4B56-B0F5-F0EFE25057B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46791563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103</xdr:row>
      <xdr:rowOff>0</xdr:rowOff>
    </xdr:from>
    <xdr:ext cx="35268" cy="327673"/>
    <xdr:sp macro="" textlink="">
      <xdr:nvSpPr>
        <xdr:cNvPr id="930" name="Text Box 119">
          <a:extLst>
            <a:ext uri="{FF2B5EF4-FFF2-40B4-BE49-F238E27FC236}">
              <a16:creationId xmlns:a16="http://schemas.microsoft.com/office/drawing/2014/main" id="{4E0BD219-9EA8-40E4-8B69-CE95CA2518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005434" y="46791563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103</xdr:row>
      <xdr:rowOff>0</xdr:rowOff>
    </xdr:from>
    <xdr:ext cx="35268" cy="327673"/>
    <xdr:sp macro="" textlink="">
      <xdr:nvSpPr>
        <xdr:cNvPr id="931" name="Text Box 119">
          <a:extLst>
            <a:ext uri="{FF2B5EF4-FFF2-40B4-BE49-F238E27FC236}">
              <a16:creationId xmlns:a16="http://schemas.microsoft.com/office/drawing/2014/main" id="{26A47789-F190-4F9F-A687-F40B333959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55465" y="28444031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2" name="Text Box 119">
          <a:extLst>
            <a:ext uri="{FF2B5EF4-FFF2-40B4-BE49-F238E27FC236}">
              <a16:creationId xmlns:a16="http://schemas.microsoft.com/office/drawing/2014/main" id="{A24CAE9A-B507-4547-ADC0-7EBC99EB74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3" name="Text Box 119">
          <a:extLst>
            <a:ext uri="{FF2B5EF4-FFF2-40B4-BE49-F238E27FC236}">
              <a16:creationId xmlns:a16="http://schemas.microsoft.com/office/drawing/2014/main" id="{06481B41-EC5C-42FC-8D24-AC3CBD9E379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4" name="Text Box 119">
          <a:extLst>
            <a:ext uri="{FF2B5EF4-FFF2-40B4-BE49-F238E27FC236}">
              <a16:creationId xmlns:a16="http://schemas.microsoft.com/office/drawing/2014/main" id="{008E859E-6860-465E-A01D-1348EFB8C5E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5" name="Text Box 119">
          <a:extLst>
            <a:ext uri="{FF2B5EF4-FFF2-40B4-BE49-F238E27FC236}">
              <a16:creationId xmlns:a16="http://schemas.microsoft.com/office/drawing/2014/main" id="{B2403D8F-6F69-4F5F-B005-8E8BD4EAA4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6" name="Text Box 119">
          <a:extLst>
            <a:ext uri="{FF2B5EF4-FFF2-40B4-BE49-F238E27FC236}">
              <a16:creationId xmlns:a16="http://schemas.microsoft.com/office/drawing/2014/main" id="{F3EC08D1-EA18-48B5-A5C5-4470AABBFA3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168</xdr:row>
      <xdr:rowOff>0</xdr:rowOff>
    </xdr:from>
    <xdr:ext cx="35268" cy="327673"/>
    <xdr:sp macro="" textlink="">
      <xdr:nvSpPr>
        <xdr:cNvPr id="937" name="Text Box 119">
          <a:extLst>
            <a:ext uri="{FF2B5EF4-FFF2-40B4-BE49-F238E27FC236}">
              <a16:creationId xmlns:a16="http://schemas.microsoft.com/office/drawing/2014/main" id="{8962DDF5-01FB-4C3C-B173-5992CAA4C5F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648247" y="46672500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38" name="Text Box 119">
          <a:extLst>
            <a:ext uri="{FF2B5EF4-FFF2-40B4-BE49-F238E27FC236}">
              <a16:creationId xmlns:a16="http://schemas.microsoft.com/office/drawing/2014/main" id="{EC9048B3-4982-4DC8-BCD4-43CE51D912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39" name="Text Box 119">
          <a:extLst>
            <a:ext uri="{FF2B5EF4-FFF2-40B4-BE49-F238E27FC236}">
              <a16:creationId xmlns:a16="http://schemas.microsoft.com/office/drawing/2014/main" id="{0AD820EF-884C-4C4A-8489-45A1F2101E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0" name="Text Box 119">
          <a:extLst>
            <a:ext uri="{FF2B5EF4-FFF2-40B4-BE49-F238E27FC236}">
              <a16:creationId xmlns:a16="http://schemas.microsoft.com/office/drawing/2014/main" id="{7D360FB3-22E2-4902-A125-2DE16759EB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1" name="Text Box 119">
          <a:extLst>
            <a:ext uri="{FF2B5EF4-FFF2-40B4-BE49-F238E27FC236}">
              <a16:creationId xmlns:a16="http://schemas.microsoft.com/office/drawing/2014/main" id="{D811C1B5-C79C-4383-854B-4968D8ECE63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2" name="Text Box 119">
          <a:extLst>
            <a:ext uri="{FF2B5EF4-FFF2-40B4-BE49-F238E27FC236}">
              <a16:creationId xmlns:a16="http://schemas.microsoft.com/office/drawing/2014/main" id="{F5A4301B-4089-4BD1-9050-0940166FB6C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3" name="Text Box 119">
          <a:extLst>
            <a:ext uri="{FF2B5EF4-FFF2-40B4-BE49-F238E27FC236}">
              <a16:creationId xmlns:a16="http://schemas.microsoft.com/office/drawing/2014/main" id="{A4B508B9-6C7A-4E30-9B8C-1B5440200E8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4" name="Text Box 119">
          <a:extLst>
            <a:ext uri="{FF2B5EF4-FFF2-40B4-BE49-F238E27FC236}">
              <a16:creationId xmlns:a16="http://schemas.microsoft.com/office/drawing/2014/main" id="{90F9C6B0-638F-489B-A2C8-EE000588D59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149</xdr:row>
      <xdr:rowOff>0</xdr:rowOff>
    </xdr:from>
    <xdr:ext cx="75057" cy="327390"/>
    <xdr:sp macro="" textlink="">
      <xdr:nvSpPr>
        <xdr:cNvPr id="945" name="Text Box 119">
          <a:extLst>
            <a:ext uri="{FF2B5EF4-FFF2-40B4-BE49-F238E27FC236}">
              <a16:creationId xmlns:a16="http://schemas.microsoft.com/office/drawing/2014/main" id="{74FD6AE4-6A7C-4B2E-8E77-C4DD2EB357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147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46" name="Text Box 119">
          <a:extLst>
            <a:ext uri="{FF2B5EF4-FFF2-40B4-BE49-F238E27FC236}">
              <a16:creationId xmlns:a16="http://schemas.microsoft.com/office/drawing/2014/main" id="{A8A760B0-4F78-42B6-8CEA-584638FFD0D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47" name="Text Box 119">
          <a:extLst>
            <a:ext uri="{FF2B5EF4-FFF2-40B4-BE49-F238E27FC236}">
              <a16:creationId xmlns:a16="http://schemas.microsoft.com/office/drawing/2014/main" id="{CACF19E5-6E8C-4C80-8EF3-49D17AAD66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48" name="Text Box 119">
          <a:extLst>
            <a:ext uri="{FF2B5EF4-FFF2-40B4-BE49-F238E27FC236}">
              <a16:creationId xmlns:a16="http://schemas.microsoft.com/office/drawing/2014/main" id="{C5D89F50-DB2D-4A49-AEAF-AF4D9DC9F43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49" name="Text Box 119">
          <a:extLst>
            <a:ext uri="{FF2B5EF4-FFF2-40B4-BE49-F238E27FC236}">
              <a16:creationId xmlns:a16="http://schemas.microsoft.com/office/drawing/2014/main" id="{1EE409DE-8385-4832-B1CB-D527443A8D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50" name="Text Box 119">
          <a:extLst>
            <a:ext uri="{FF2B5EF4-FFF2-40B4-BE49-F238E27FC236}">
              <a16:creationId xmlns:a16="http://schemas.microsoft.com/office/drawing/2014/main" id="{AA0C396A-D374-445B-9287-56F9A74162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51" name="Text Box 119">
          <a:extLst>
            <a:ext uri="{FF2B5EF4-FFF2-40B4-BE49-F238E27FC236}">
              <a16:creationId xmlns:a16="http://schemas.microsoft.com/office/drawing/2014/main" id="{6260A580-712D-4841-8A42-4D2AB19125D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52" name="Text Box 119">
          <a:extLst>
            <a:ext uri="{FF2B5EF4-FFF2-40B4-BE49-F238E27FC236}">
              <a16:creationId xmlns:a16="http://schemas.microsoft.com/office/drawing/2014/main" id="{B4B862EC-EFAF-4200-833F-23E42342A8C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3" name="Text Box 119">
          <a:extLst>
            <a:ext uri="{FF2B5EF4-FFF2-40B4-BE49-F238E27FC236}">
              <a16:creationId xmlns:a16="http://schemas.microsoft.com/office/drawing/2014/main" id="{E0D9B953-D0F4-4DA6-A12A-FB79FCD0CE6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4" name="Text Box 119">
          <a:extLst>
            <a:ext uri="{FF2B5EF4-FFF2-40B4-BE49-F238E27FC236}">
              <a16:creationId xmlns:a16="http://schemas.microsoft.com/office/drawing/2014/main" id="{C2AF1590-C5CD-4036-BBB8-93B16A53DE4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5" name="Text Box 119">
          <a:extLst>
            <a:ext uri="{FF2B5EF4-FFF2-40B4-BE49-F238E27FC236}">
              <a16:creationId xmlns:a16="http://schemas.microsoft.com/office/drawing/2014/main" id="{FBAAA2BB-30A5-4C5A-A6FF-3EE990C1869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6" name="Text Box 119">
          <a:extLst>
            <a:ext uri="{FF2B5EF4-FFF2-40B4-BE49-F238E27FC236}">
              <a16:creationId xmlns:a16="http://schemas.microsoft.com/office/drawing/2014/main" id="{DBE0CBD2-666E-4CF7-8D26-0979776486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7" name="Text Box 119">
          <a:extLst>
            <a:ext uri="{FF2B5EF4-FFF2-40B4-BE49-F238E27FC236}">
              <a16:creationId xmlns:a16="http://schemas.microsoft.com/office/drawing/2014/main" id="{305ADA0B-C5BD-41FD-A11D-74C36FB9FBA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8" name="Text Box 119">
          <a:extLst>
            <a:ext uri="{FF2B5EF4-FFF2-40B4-BE49-F238E27FC236}">
              <a16:creationId xmlns:a16="http://schemas.microsoft.com/office/drawing/2014/main" id="{F890487A-FD44-4866-B3C0-73B8E74A343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59" name="Text Box 119">
          <a:extLst>
            <a:ext uri="{FF2B5EF4-FFF2-40B4-BE49-F238E27FC236}">
              <a16:creationId xmlns:a16="http://schemas.microsoft.com/office/drawing/2014/main" id="{455F5B68-4B9E-4BD8-B303-F15DF7E9C1D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960" name="Text Box 119">
          <a:extLst>
            <a:ext uri="{FF2B5EF4-FFF2-40B4-BE49-F238E27FC236}">
              <a16:creationId xmlns:a16="http://schemas.microsoft.com/office/drawing/2014/main" id="{27A77FB9-6007-46BA-9003-D69D13B6928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1" name="Text Box 119">
          <a:extLst>
            <a:ext uri="{FF2B5EF4-FFF2-40B4-BE49-F238E27FC236}">
              <a16:creationId xmlns:a16="http://schemas.microsoft.com/office/drawing/2014/main" id="{B8416326-259B-4FBC-8704-BBD16C7BAD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2" name="Text Box 119">
          <a:extLst>
            <a:ext uri="{FF2B5EF4-FFF2-40B4-BE49-F238E27FC236}">
              <a16:creationId xmlns:a16="http://schemas.microsoft.com/office/drawing/2014/main" id="{17289777-8617-41C5-8806-554D61E341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3" name="Text Box 119">
          <a:extLst>
            <a:ext uri="{FF2B5EF4-FFF2-40B4-BE49-F238E27FC236}">
              <a16:creationId xmlns:a16="http://schemas.microsoft.com/office/drawing/2014/main" id="{C1DFCCF6-B3C3-459F-B035-D90A11F4C55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4" name="Text Box 119">
          <a:extLst>
            <a:ext uri="{FF2B5EF4-FFF2-40B4-BE49-F238E27FC236}">
              <a16:creationId xmlns:a16="http://schemas.microsoft.com/office/drawing/2014/main" id="{88B4D5D3-AA3D-492E-8166-BDC2D414D31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5" name="Text Box 119">
          <a:extLst>
            <a:ext uri="{FF2B5EF4-FFF2-40B4-BE49-F238E27FC236}">
              <a16:creationId xmlns:a16="http://schemas.microsoft.com/office/drawing/2014/main" id="{9363585F-DC6D-42B0-94B4-39FE8A304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6" name="Text Box 119">
          <a:extLst>
            <a:ext uri="{FF2B5EF4-FFF2-40B4-BE49-F238E27FC236}">
              <a16:creationId xmlns:a16="http://schemas.microsoft.com/office/drawing/2014/main" id="{258AB0F0-F194-4FAF-A58C-1DAD5B3869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967" name="Text Box 119">
          <a:extLst>
            <a:ext uri="{FF2B5EF4-FFF2-40B4-BE49-F238E27FC236}">
              <a16:creationId xmlns:a16="http://schemas.microsoft.com/office/drawing/2014/main" id="{61624B82-642E-4D59-9F23-574F0CAF922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68" name="Text Box 119">
          <a:extLst>
            <a:ext uri="{FF2B5EF4-FFF2-40B4-BE49-F238E27FC236}">
              <a16:creationId xmlns:a16="http://schemas.microsoft.com/office/drawing/2014/main" id="{E45BD300-317D-499D-B9FE-EC2B1B4F7F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69" name="Text Box 119">
          <a:extLst>
            <a:ext uri="{FF2B5EF4-FFF2-40B4-BE49-F238E27FC236}">
              <a16:creationId xmlns:a16="http://schemas.microsoft.com/office/drawing/2014/main" id="{1827C222-6514-4386-BE1B-5FE621C04A5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0" name="Text Box 119">
          <a:extLst>
            <a:ext uri="{FF2B5EF4-FFF2-40B4-BE49-F238E27FC236}">
              <a16:creationId xmlns:a16="http://schemas.microsoft.com/office/drawing/2014/main" id="{1F2BB03C-4C15-4F7C-A5D0-A6FD820139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1" name="Text Box 119">
          <a:extLst>
            <a:ext uri="{FF2B5EF4-FFF2-40B4-BE49-F238E27FC236}">
              <a16:creationId xmlns:a16="http://schemas.microsoft.com/office/drawing/2014/main" id="{289FAB9A-375A-48A8-86ED-D7B64EF057D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2" name="Text Box 119">
          <a:extLst>
            <a:ext uri="{FF2B5EF4-FFF2-40B4-BE49-F238E27FC236}">
              <a16:creationId xmlns:a16="http://schemas.microsoft.com/office/drawing/2014/main" id="{7CB75C18-DBDF-4332-88D3-FC28E7268B1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3" name="Text Box 119">
          <a:extLst>
            <a:ext uri="{FF2B5EF4-FFF2-40B4-BE49-F238E27FC236}">
              <a16:creationId xmlns:a16="http://schemas.microsoft.com/office/drawing/2014/main" id="{25E5E886-82F0-4FF4-BBE8-BBAF29D57D9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4" name="Text Box 119">
          <a:extLst>
            <a:ext uri="{FF2B5EF4-FFF2-40B4-BE49-F238E27FC236}">
              <a16:creationId xmlns:a16="http://schemas.microsoft.com/office/drawing/2014/main" id="{F1D89F42-4FCD-44BF-B21B-2FD9DB5491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75" name="Text Box 119">
          <a:extLst>
            <a:ext uri="{FF2B5EF4-FFF2-40B4-BE49-F238E27FC236}">
              <a16:creationId xmlns:a16="http://schemas.microsoft.com/office/drawing/2014/main" id="{78270F4A-EA7F-4B42-AA97-3F5931DB375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76" name="Text Box 119">
          <a:extLst>
            <a:ext uri="{FF2B5EF4-FFF2-40B4-BE49-F238E27FC236}">
              <a16:creationId xmlns:a16="http://schemas.microsoft.com/office/drawing/2014/main" id="{0F9EB2BD-3FC3-4B8C-A86A-09B287F0959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77" name="Text Box 119">
          <a:extLst>
            <a:ext uri="{FF2B5EF4-FFF2-40B4-BE49-F238E27FC236}">
              <a16:creationId xmlns:a16="http://schemas.microsoft.com/office/drawing/2014/main" id="{E0DCA877-15CD-4ABC-94AF-11BA4CDCFE4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78" name="Text Box 119">
          <a:extLst>
            <a:ext uri="{FF2B5EF4-FFF2-40B4-BE49-F238E27FC236}">
              <a16:creationId xmlns:a16="http://schemas.microsoft.com/office/drawing/2014/main" id="{F4473C8B-A4C8-4FDE-AD97-8F13B5860D9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79" name="Text Box 119">
          <a:extLst>
            <a:ext uri="{FF2B5EF4-FFF2-40B4-BE49-F238E27FC236}">
              <a16:creationId xmlns:a16="http://schemas.microsoft.com/office/drawing/2014/main" id="{451FC19E-BF65-4FAB-8A86-A5C25B6C20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80" name="Text Box 119">
          <a:extLst>
            <a:ext uri="{FF2B5EF4-FFF2-40B4-BE49-F238E27FC236}">
              <a16:creationId xmlns:a16="http://schemas.microsoft.com/office/drawing/2014/main" id="{59702AC8-8249-48A7-9D0A-45E348BFC8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81" name="Text Box 119">
          <a:extLst>
            <a:ext uri="{FF2B5EF4-FFF2-40B4-BE49-F238E27FC236}">
              <a16:creationId xmlns:a16="http://schemas.microsoft.com/office/drawing/2014/main" id="{463BA0FF-79A0-407D-8C2C-37000F9B1AF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82" name="Text Box 119">
          <a:extLst>
            <a:ext uri="{FF2B5EF4-FFF2-40B4-BE49-F238E27FC236}">
              <a16:creationId xmlns:a16="http://schemas.microsoft.com/office/drawing/2014/main" id="{0EA45F2C-C96F-46CF-A23C-2C4E656429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3" name="Text Box 119">
          <a:extLst>
            <a:ext uri="{FF2B5EF4-FFF2-40B4-BE49-F238E27FC236}">
              <a16:creationId xmlns:a16="http://schemas.microsoft.com/office/drawing/2014/main" id="{39A3BACE-8841-4628-8AD9-49E3F09DED7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4" name="Text Box 119">
          <a:extLst>
            <a:ext uri="{FF2B5EF4-FFF2-40B4-BE49-F238E27FC236}">
              <a16:creationId xmlns:a16="http://schemas.microsoft.com/office/drawing/2014/main" id="{7F1144BC-2CB8-4C17-BF84-8BB0CBCCDAB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5" name="Text Box 119">
          <a:extLst>
            <a:ext uri="{FF2B5EF4-FFF2-40B4-BE49-F238E27FC236}">
              <a16:creationId xmlns:a16="http://schemas.microsoft.com/office/drawing/2014/main" id="{2C884815-B020-498D-98D9-90844AD1A4E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6" name="Text Box 119">
          <a:extLst>
            <a:ext uri="{FF2B5EF4-FFF2-40B4-BE49-F238E27FC236}">
              <a16:creationId xmlns:a16="http://schemas.microsoft.com/office/drawing/2014/main" id="{7B8E6F2B-CA2F-441E-810A-AC8CE19FB48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7" name="Text Box 119">
          <a:extLst>
            <a:ext uri="{FF2B5EF4-FFF2-40B4-BE49-F238E27FC236}">
              <a16:creationId xmlns:a16="http://schemas.microsoft.com/office/drawing/2014/main" id="{16E32769-8A16-4319-B9C6-281774C33AC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8" name="Text Box 119">
          <a:extLst>
            <a:ext uri="{FF2B5EF4-FFF2-40B4-BE49-F238E27FC236}">
              <a16:creationId xmlns:a16="http://schemas.microsoft.com/office/drawing/2014/main" id="{9C4A5BCE-24B3-4FC5-BDBD-805DCC6223B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89" name="Text Box 119">
          <a:extLst>
            <a:ext uri="{FF2B5EF4-FFF2-40B4-BE49-F238E27FC236}">
              <a16:creationId xmlns:a16="http://schemas.microsoft.com/office/drawing/2014/main" id="{B855C171-A847-4042-BED4-241ACE16BF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990" name="Text Box 119">
          <a:extLst>
            <a:ext uri="{FF2B5EF4-FFF2-40B4-BE49-F238E27FC236}">
              <a16:creationId xmlns:a16="http://schemas.microsoft.com/office/drawing/2014/main" id="{DCE05FA3-728A-48A9-A4ED-9211B1EBEF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28748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1" name="Text Box 119">
          <a:extLst>
            <a:ext uri="{FF2B5EF4-FFF2-40B4-BE49-F238E27FC236}">
              <a16:creationId xmlns:a16="http://schemas.microsoft.com/office/drawing/2014/main" id="{B844B7E2-A952-4AE6-8752-9366D0AAFE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2" name="Text Box 119">
          <a:extLst>
            <a:ext uri="{FF2B5EF4-FFF2-40B4-BE49-F238E27FC236}">
              <a16:creationId xmlns:a16="http://schemas.microsoft.com/office/drawing/2014/main" id="{7C3F7B0E-5DD5-4248-80FA-B0804A04CCD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3" name="Text Box 119">
          <a:extLst>
            <a:ext uri="{FF2B5EF4-FFF2-40B4-BE49-F238E27FC236}">
              <a16:creationId xmlns:a16="http://schemas.microsoft.com/office/drawing/2014/main" id="{F7FE579F-B481-40CB-8C89-9ED06510219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4" name="Text Box 119">
          <a:extLst>
            <a:ext uri="{FF2B5EF4-FFF2-40B4-BE49-F238E27FC236}">
              <a16:creationId xmlns:a16="http://schemas.microsoft.com/office/drawing/2014/main" id="{CCFF88BC-8D21-4441-B211-4E480C09A72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5" name="Text Box 119">
          <a:extLst>
            <a:ext uri="{FF2B5EF4-FFF2-40B4-BE49-F238E27FC236}">
              <a16:creationId xmlns:a16="http://schemas.microsoft.com/office/drawing/2014/main" id="{49D031EF-0236-4D95-83ED-F54DEE5E5A2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6" name="Text Box 119">
          <a:extLst>
            <a:ext uri="{FF2B5EF4-FFF2-40B4-BE49-F238E27FC236}">
              <a16:creationId xmlns:a16="http://schemas.microsoft.com/office/drawing/2014/main" id="{ABB5E6DC-E5CD-42B3-AF90-7AB28D9411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997" name="Text Box 119">
          <a:extLst>
            <a:ext uri="{FF2B5EF4-FFF2-40B4-BE49-F238E27FC236}">
              <a16:creationId xmlns:a16="http://schemas.microsoft.com/office/drawing/2014/main" id="{F2CD34EB-A99B-403E-A583-8C952A5D61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98" name="Text Box 119">
          <a:extLst>
            <a:ext uri="{FF2B5EF4-FFF2-40B4-BE49-F238E27FC236}">
              <a16:creationId xmlns:a16="http://schemas.microsoft.com/office/drawing/2014/main" id="{E46B60F5-C965-4CDE-BA18-E5BB8782FC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999" name="Text Box 119">
          <a:extLst>
            <a:ext uri="{FF2B5EF4-FFF2-40B4-BE49-F238E27FC236}">
              <a16:creationId xmlns:a16="http://schemas.microsoft.com/office/drawing/2014/main" id="{C94D91A3-EBAC-478E-9BE9-A49D81824C9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1000" name="Text Box 119">
          <a:extLst>
            <a:ext uri="{FF2B5EF4-FFF2-40B4-BE49-F238E27FC236}">
              <a16:creationId xmlns:a16="http://schemas.microsoft.com/office/drawing/2014/main" id="{660EB608-FECC-4711-BB1C-87D592CB086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1001" name="Text Box 119">
          <a:extLst>
            <a:ext uri="{FF2B5EF4-FFF2-40B4-BE49-F238E27FC236}">
              <a16:creationId xmlns:a16="http://schemas.microsoft.com/office/drawing/2014/main" id="{74F642B4-A56E-47E0-8C34-A99C614379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1002" name="Text Box 119">
          <a:extLst>
            <a:ext uri="{FF2B5EF4-FFF2-40B4-BE49-F238E27FC236}">
              <a16:creationId xmlns:a16="http://schemas.microsoft.com/office/drawing/2014/main" id="{77901D55-2EFD-4791-992A-C01FBB56430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1003" name="Text Box 119">
          <a:extLst>
            <a:ext uri="{FF2B5EF4-FFF2-40B4-BE49-F238E27FC236}">
              <a16:creationId xmlns:a16="http://schemas.microsoft.com/office/drawing/2014/main" id="{D39D9096-803A-4578-9D0A-813D2A8E175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149</xdr:row>
      <xdr:rowOff>0</xdr:rowOff>
    </xdr:from>
    <xdr:ext cx="36276" cy="327390"/>
    <xdr:sp macro="" textlink="">
      <xdr:nvSpPr>
        <xdr:cNvPr id="1004" name="Text Box 119">
          <a:extLst>
            <a:ext uri="{FF2B5EF4-FFF2-40B4-BE49-F238E27FC236}">
              <a16:creationId xmlns:a16="http://schemas.microsoft.com/office/drawing/2014/main" id="{9EB6A0DF-CEA9-483E-8E23-D7916A33A7A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1470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05" name="Text Box 119">
          <a:extLst>
            <a:ext uri="{FF2B5EF4-FFF2-40B4-BE49-F238E27FC236}">
              <a16:creationId xmlns:a16="http://schemas.microsoft.com/office/drawing/2014/main" id="{A9D0EB0D-70BF-4374-863B-112FCDA8F48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06" name="Text Box 119">
          <a:extLst>
            <a:ext uri="{FF2B5EF4-FFF2-40B4-BE49-F238E27FC236}">
              <a16:creationId xmlns:a16="http://schemas.microsoft.com/office/drawing/2014/main" id="{CB5A409D-D5AB-42C5-8C0D-6C35C1AF852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07" name="Text Box 119">
          <a:extLst>
            <a:ext uri="{FF2B5EF4-FFF2-40B4-BE49-F238E27FC236}">
              <a16:creationId xmlns:a16="http://schemas.microsoft.com/office/drawing/2014/main" id="{C9F54353-FC70-4B5C-B86C-DD1C923D296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08" name="Text Box 119">
          <a:extLst>
            <a:ext uri="{FF2B5EF4-FFF2-40B4-BE49-F238E27FC236}">
              <a16:creationId xmlns:a16="http://schemas.microsoft.com/office/drawing/2014/main" id="{3A2B0860-A6E7-4328-951C-C52B4143AEB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09" name="Text Box 119">
          <a:extLst>
            <a:ext uri="{FF2B5EF4-FFF2-40B4-BE49-F238E27FC236}">
              <a16:creationId xmlns:a16="http://schemas.microsoft.com/office/drawing/2014/main" id="{36B32EF8-D314-4D85-BD1E-8DF2EFD5F5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10" name="Text Box 119">
          <a:extLst>
            <a:ext uri="{FF2B5EF4-FFF2-40B4-BE49-F238E27FC236}">
              <a16:creationId xmlns:a16="http://schemas.microsoft.com/office/drawing/2014/main" id="{759D66A9-D777-44B5-BCDD-E9085FD97EB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11" name="Text Box 119">
          <a:extLst>
            <a:ext uri="{FF2B5EF4-FFF2-40B4-BE49-F238E27FC236}">
              <a16:creationId xmlns:a16="http://schemas.microsoft.com/office/drawing/2014/main" id="{1990D37A-0121-4BC8-8321-2030FCC5878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2" name="Text Box 119">
          <a:extLst>
            <a:ext uri="{FF2B5EF4-FFF2-40B4-BE49-F238E27FC236}">
              <a16:creationId xmlns:a16="http://schemas.microsoft.com/office/drawing/2014/main" id="{74FAEBF9-4948-4FB1-A636-1BBFCAC98C8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3" name="Text Box 119">
          <a:extLst>
            <a:ext uri="{FF2B5EF4-FFF2-40B4-BE49-F238E27FC236}">
              <a16:creationId xmlns:a16="http://schemas.microsoft.com/office/drawing/2014/main" id="{45339D41-ACAA-46FC-BFF2-3CCED61805E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4" name="Text Box 119">
          <a:extLst>
            <a:ext uri="{FF2B5EF4-FFF2-40B4-BE49-F238E27FC236}">
              <a16:creationId xmlns:a16="http://schemas.microsoft.com/office/drawing/2014/main" id="{91EA4573-762D-482B-BCEE-9F56BCB2EC8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5" name="Text Box 119">
          <a:extLst>
            <a:ext uri="{FF2B5EF4-FFF2-40B4-BE49-F238E27FC236}">
              <a16:creationId xmlns:a16="http://schemas.microsoft.com/office/drawing/2014/main" id="{273597D5-B094-4784-85A7-80E69D88C50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6" name="Text Box 119">
          <a:extLst>
            <a:ext uri="{FF2B5EF4-FFF2-40B4-BE49-F238E27FC236}">
              <a16:creationId xmlns:a16="http://schemas.microsoft.com/office/drawing/2014/main" id="{7D808489-33CE-4B7B-AA74-9A2D801548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7" name="Text Box 119">
          <a:extLst>
            <a:ext uri="{FF2B5EF4-FFF2-40B4-BE49-F238E27FC236}">
              <a16:creationId xmlns:a16="http://schemas.microsoft.com/office/drawing/2014/main" id="{2E48A27A-F926-4A42-B58F-DEB18EE883A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8" name="Text Box 119">
          <a:extLst>
            <a:ext uri="{FF2B5EF4-FFF2-40B4-BE49-F238E27FC236}">
              <a16:creationId xmlns:a16="http://schemas.microsoft.com/office/drawing/2014/main" id="{0607836E-F688-49F9-94C0-0BE1A01FDE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19" name="Text Box 119">
          <a:extLst>
            <a:ext uri="{FF2B5EF4-FFF2-40B4-BE49-F238E27FC236}">
              <a16:creationId xmlns:a16="http://schemas.microsoft.com/office/drawing/2014/main" id="{CF5F1463-0761-4642-ACA7-F89B4BBC4F5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0" name="Text Box 119">
          <a:extLst>
            <a:ext uri="{FF2B5EF4-FFF2-40B4-BE49-F238E27FC236}">
              <a16:creationId xmlns:a16="http://schemas.microsoft.com/office/drawing/2014/main" id="{9435D0D8-3E4B-47A0-BAFA-5B7F97E0977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1" name="Text Box 119">
          <a:extLst>
            <a:ext uri="{FF2B5EF4-FFF2-40B4-BE49-F238E27FC236}">
              <a16:creationId xmlns:a16="http://schemas.microsoft.com/office/drawing/2014/main" id="{1E7DE706-8E48-40E6-838F-F2DCE1C78B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2" name="Text Box 119">
          <a:extLst>
            <a:ext uri="{FF2B5EF4-FFF2-40B4-BE49-F238E27FC236}">
              <a16:creationId xmlns:a16="http://schemas.microsoft.com/office/drawing/2014/main" id="{E15E2099-1B46-4AE8-B81F-D31F7050CC7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3" name="Text Box 119">
          <a:extLst>
            <a:ext uri="{FF2B5EF4-FFF2-40B4-BE49-F238E27FC236}">
              <a16:creationId xmlns:a16="http://schemas.microsoft.com/office/drawing/2014/main" id="{D966CE07-223B-4AD4-86DE-B327F34928F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4" name="Text Box 119">
          <a:extLst>
            <a:ext uri="{FF2B5EF4-FFF2-40B4-BE49-F238E27FC236}">
              <a16:creationId xmlns:a16="http://schemas.microsoft.com/office/drawing/2014/main" id="{ACF272F1-6250-4173-BD54-DB3C7B0C1D4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25" name="Text Box 119">
          <a:extLst>
            <a:ext uri="{FF2B5EF4-FFF2-40B4-BE49-F238E27FC236}">
              <a16:creationId xmlns:a16="http://schemas.microsoft.com/office/drawing/2014/main" id="{7709A339-FD90-405C-B66B-BF8626D6B3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28748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26" name="Text Box 119">
          <a:extLst>
            <a:ext uri="{FF2B5EF4-FFF2-40B4-BE49-F238E27FC236}">
              <a16:creationId xmlns:a16="http://schemas.microsoft.com/office/drawing/2014/main" id="{B5F539F0-9488-477D-B4DE-A131794B823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27" name="Text Box 119">
          <a:extLst>
            <a:ext uri="{FF2B5EF4-FFF2-40B4-BE49-F238E27FC236}">
              <a16:creationId xmlns:a16="http://schemas.microsoft.com/office/drawing/2014/main" id="{5E260359-C36C-4B5A-9E38-0D70947C249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28" name="Text Box 119">
          <a:extLst>
            <a:ext uri="{FF2B5EF4-FFF2-40B4-BE49-F238E27FC236}">
              <a16:creationId xmlns:a16="http://schemas.microsoft.com/office/drawing/2014/main" id="{FC444F4A-5717-41F2-BA03-96A2CB2000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29" name="Text Box 119">
          <a:extLst>
            <a:ext uri="{FF2B5EF4-FFF2-40B4-BE49-F238E27FC236}">
              <a16:creationId xmlns:a16="http://schemas.microsoft.com/office/drawing/2014/main" id="{531535EA-332B-4862-B442-6A3B30101B6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30" name="Text Box 119">
          <a:extLst>
            <a:ext uri="{FF2B5EF4-FFF2-40B4-BE49-F238E27FC236}">
              <a16:creationId xmlns:a16="http://schemas.microsoft.com/office/drawing/2014/main" id="{A343120F-78E3-40BB-85EF-770099D6300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31" name="Text Box 119">
          <a:extLst>
            <a:ext uri="{FF2B5EF4-FFF2-40B4-BE49-F238E27FC236}">
              <a16:creationId xmlns:a16="http://schemas.microsoft.com/office/drawing/2014/main" id="{A1803A1B-54F1-4749-9893-BC5E7A6DB3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32" name="Text Box 119">
          <a:extLst>
            <a:ext uri="{FF2B5EF4-FFF2-40B4-BE49-F238E27FC236}">
              <a16:creationId xmlns:a16="http://schemas.microsoft.com/office/drawing/2014/main" id="{E8F2F546-76C2-4BDD-B2C0-4F4CB966F4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150</xdr:row>
      <xdr:rowOff>0</xdr:rowOff>
    </xdr:from>
    <xdr:ext cx="75057" cy="327390"/>
    <xdr:sp macro="" textlink="">
      <xdr:nvSpPr>
        <xdr:cNvPr id="1033" name="Text Box 119">
          <a:extLst>
            <a:ext uri="{FF2B5EF4-FFF2-40B4-BE49-F238E27FC236}">
              <a16:creationId xmlns:a16="http://schemas.microsoft.com/office/drawing/2014/main" id="{94F809B5-94A2-464F-917F-897757806F2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379108" y="334191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4" name="Text Box 119">
          <a:extLst>
            <a:ext uri="{FF2B5EF4-FFF2-40B4-BE49-F238E27FC236}">
              <a16:creationId xmlns:a16="http://schemas.microsoft.com/office/drawing/2014/main" id="{52413008-0273-4B88-9A49-D751FAB632A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5" name="Text Box 119">
          <a:extLst>
            <a:ext uri="{FF2B5EF4-FFF2-40B4-BE49-F238E27FC236}">
              <a16:creationId xmlns:a16="http://schemas.microsoft.com/office/drawing/2014/main" id="{CAB3E1FA-468D-42E3-8F15-6C862647D1D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6" name="Text Box 119">
          <a:extLst>
            <a:ext uri="{FF2B5EF4-FFF2-40B4-BE49-F238E27FC236}">
              <a16:creationId xmlns:a16="http://schemas.microsoft.com/office/drawing/2014/main" id="{851463A6-826D-4067-898B-0080E814FF6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7" name="Text Box 119">
          <a:extLst>
            <a:ext uri="{FF2B5EF4-FFF2-40B4-BE49-F238E27FC236}">
              <a16:creationId xmlns:a16="http://schemas.microsoft.com/office/drawing/2014/main" id="{F623AAE8-422D-44E6-AE46-6D1E2B61F0D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8" name="Text Box 119">
          <a:extLst>
            <a:ext uri="{FF2B5EF4-FFF2-40B4-BE49-F238E27FC236}">
              <a16:creationId xmlns:a16="http://schemas.microsoft.com/office/drawing/2014/main" id="{E0DE64D8-5EBD-47C6-85F3-7FBA02CF30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39" name="Text Box 119">
          <a:extLst>
            <a:ext uri="{FF2B5EF4-FFF2-40B4-BE49-F238E27FC236}">
              <a16:creationId xmlns:a16="http://schemas.microsoft.com/office/drawing/2014/main" id="{36B16B41-933F-4032-8A78-DEB0E33B43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6276" cy="327390"/>
    <xdr:sp macro="" textlink="">
      <xdr:nvSpPr>
        <xdr:cNvPr id="1040" name="Text Box 119">
          <a:extLst>
            <a:ext uri="{FF2B5EF4-FFF2-40B4-BE49-F238E27FC236}">
              <a16:creationId xmlns:a16="http://schemas.microsoft.com/office/drawing/2014/main" id="{4E4D3D57-9BBC-4A28-8973-BB133C70145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223148" y="334191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lavia Crhistina Prado" id="{715AEA50-CDD3-4714-A23F-11A6841AE3A0}" userId="S::Fprado@ffm.br::676b1b73-0bd4-4542-bba8-1ad41b5b5bbd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1-08-16T18:59:32.96" personId="{715AEA50-CDD3-4714-A23F-11A6841AE3A0}" id="{32CBF3EA-D934-4A85-9AD4-905C7002E441}">
    <text>Aguardando a assinatura do Termo de Compomisso e a transferência de recursos da conta captação para a conta movimento.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2:IR415"/>
  <sheetViews>
    <sheetView showGridLines="0" tabSelected="1" view="pageBreakPreview" topLeftCell="A337" zoomScale="70" zoomScaleNormal="70" zoomScaleSheetLayoutView="70" workbookViewId="0">
      <selection activeCell="C362" sqref="C362"/>
    </sheetView>
  </sheetViews>
  <sheetFormatPr defaultColWidth="9.140625" defaultRowHeight="14.25" x14ac:dyDescent="0.2"/>
  <cols>
    <col min="1" max="1" width="7" style="19" customWidth="1"/>
    <col min="2" max="2" width="10.42578125" style="19" customWidth="1"/>
    <col min="3" max="3" width="62.5703125" style="19" customWidth="1"/>
    <col min="4" max="4" width="44.5703125" style="19" bestFit="1" customWidth="1"/>
    <col min="5" max="5" width="27.42578125" style="19" customWidth="1"/>
    <col min="6" max="6" width="25.85546875" style="19" bestFit="1" customWidth="1"/>
    <col min="7" max="7" width="27.140625" style="19" customWidth="1"/>
    <col min="8" max="8" width="13.7109375" style="19" bestFit="1" customWidth="1"/>
    <col min="9" max="9" width="14.85546875" style="19" bestFit="1" customWidth="1"/>
    <col min="10" max="16384" width="9.140625" style="19"/>
  </cols>
  <sheetData>
    <row r="2" spans="1:7" x14ac:dyDescent="0.2">
      <c r="A2" s="19" t="s">
        <v>60</v>
      </c>
    </row>
    <row r="3" spans="1:7" s="18" customFormat="1" x14ac:dyDescent="0.2">
      <c r="G3" s="4"/>
    </row>
    <row r="4" spans="1:7" s="18" customFormat="1" x14ac:dyDescent="0.2"/>
    <row r="5" spans="1:7" s="18" customFormat="1" ht="23.25" customHeight="1" x14ac:dyDescent="0.2">
      <c r="A5" s="300" t="s">
        <v>107</v>
      </c>
      <c r="B5" s="300"/>
      <c r="C5" s="300"/>
      <c r="D5" s="300"/>
      <c r="E5" s="300"/>
      <c r="F5" s="300"/>
      <c r="G5" s="300"/>
    </row>
    <row r="6" spans="1:7" ht="22.5" customHeight="1" x14ac:dyDescent="0.2">
      <c r="A6" s="300" t="s">
        <v>571</v>
      </c>
      <c r="B6" s="300"/>
      <c r="C6" s="300"/>
      <c r="D6" s="300"/>
      <c r="E6" s="300"/>
      <c r="F6" s="300"/>
      <c r="G6" s="300"/>
    </row>
    <row r="7" spans="1:7" ht="46.5" customHeight="1" x14ac:dyDescent="0.2">
      <c r="A7" s="20" t="s">
        <v>12</v>
      </c>
      <c r="B7" s="21" t="s">
        <v>13</v>
      </c>
      <c r="C7" s="20" t="s">
        <v>14</v>
      </c>
      <c r="D7" s="20" t="s">
        <v>1</v>
      </c>
      <c r="E7" s="20" t="s">
        <v>16</v>
      </c>
      <c r="F7" s="20" t="s">
        <v>15</v>
      </c>
      <c r="G7" s="3" t="s">
        <v>3</v>
      </c>
    </row>
    <row r="8" spans="1:7" ht="21.75" customHeight="1" x14ac:dyDescent="0.2">
      <c r="A8" s="24">
        <v>1</v>
      </c>
      <c r="B8" s="30">
        <v>86807</v>
      </c>
      <c r="C8" s="25" t="s">
        <v>182</v>
      </c>
      <c r="D8" s="24" t="s">
        <v>181</v>
      </c>
      <c r="E8" s="152" t="s">
        <v>61</v>
      </c>
      <c r="F8" s="31" t="s">
        <v>42</v>
      </c>
      <c r="G8" s="180">
        <v>512708.35</v>
      </c>
    </row>
    <row r="9" spans="1:7" ht="21.75" customHeight="1" x14ac:dyDescent="0.2">
      <c r="A9" s="24">
        <f>A8+1</f>
        <v>2</v>
      </c>
      <c r="B9" s="24">
        <v>87314</v>
      </c>
      <c r="C9" s="96" t="s">
        <v>536</v>
      </c>
      <c r="D9" s="32" t="s">
        <v>440</v>
      </c>
      <c r="E9" s="24" t="s">
        <v>8</v>
      </c>
      <c r="F9" s="189" t="s">
        <v>211</v>
      </c>
      <c r="G9" s="62">
        <v>401220</v>
      </c>
    </row>
    <row r="10" spans="1:7" ht="21.75" customHeight="1" x14ac:dyDescent="0.2">
      <c r="A10" s="24">
        <f t="shared" ref="A10:A18" si="0">A9+1</f>
        <v>3</v>
      </c>
      <c r="B10" s="120">
        <v>86720</v>
      </c>
      <c r="C10" s="108" t="s">
        <v>101</v>
      </c>
      <c r="D10" s="74" t="s">
        <v>102</v>
      </c>
      <c r="E10" s="120" t="s">
        <v>4</v>
      </c>
      <c r="F10" s="179" t="s">
        <v>42</v>
      </c>
      <c r="G10" s="180">
        <v>310781.03999999998</v>
      </c>
    </row>
    <row r="11" spans="1:7" ht="21.75" customHeight="1" x14ac:dyDescent="0.2">
      <c r="A11" s="53">
        <f t="shared" si="0"/>
        <v>4</v>
      </c>
      <c r="B11" s="177">
        <v>85040</v>
      </c>
      <c r="C11" s="105" t="s">
        <v>294</v>
      </c>
      <c r="D11" s="9" t="s">
        <v>36</v>
      </c>
      <c r="E11" s="177" t="s">
        <v>0</v>
      </c>
      <c r="F11" s="287" t="s">
        <v>293</v>
      </c>
      <c r="G11" s="106">
        <v>5000000</v>
      </c>
    </row>
    <row r="12" spans="1:7" s="94" customFormat="1" ht="23.45" customHeight="1" x14ac:dyDescent="0.2">
      <c r="A12" s="49">
        <f>A11+1</f>
        <v>5</v>
      </c>
      <c r="B12" s="49">
        <v>72115</v>
      </c>
      <c r="C12" s="85" t="s">
        <v>446</v>
      </c>
      <c r="D12" s="49" t="s">
        <v>439</v>
      </c>
      <c r="E12" s="30" t="s">
        <v>61</v>
      </c>
      <c r="F12" s="189" t="s">
        <v>25</v>
      </c>
      <c r="G12" s="163">
        <v>267900</v>
      </c>
    </row>
    <row r="13" spans="1:7" ht="21" customHeight="1" x14ac:dyDescent="0.2">
      <c r="A13" s="53">
        <f t="shared" si="0"/>
        <v>6</v>
      </c>
      <c r="B13" s="120">
        <v>85036</v>
      </c>
      <c r="C13" s="108" t="s">
        <v>129</v>
      </c>
      <c r="D13" s="74" t="s">
        <v>39</v>
      </c>
      <c r="E13" s="120" t="s">
        <v>0</v>
      </c>
      <c r="F13" s="288" t="s">
        <v>367</v>
      </c>
      <c r="G13" s="180">
        <v>4429763.24</v>
      </c>
    </row>
    <row r="14" spans="1:7" ht="21" customHeight="1" x14ac:dyDescent="0.2">
      <c r="A14" s="49">
        <f t="shared" si="0"/>
        <v>7</v>
      </c>
      <c r="B14" s="120">
        <v>85039</v>
      </c>
      <c r="C14" s="25" t="s">
        <v>246</v>
      </c>
      <c r="D14" s="24" t="s">
        <v>39</v>
      </c>
      <c r="E14" s="30" t="s">
        <v>0</v>
      </c>
      <c r="F14" s="191" t="s">
        <v>247</v>
      </c>
      <c r="G14" s="62">
        <v>1971215.61</v>
      </c>
    </row>
    <row r="15" spans="1:7" ht="21" customHeight="1" x14ac:dyDescent="0.2">
      <c r="A15" s="53">
        <f t="shared" si="0"/>
        <v>8</v>
      </c>
      <c r="B15" s="24">
        <v>86782</v>
      </c>
      <c r="C15" s="25" t="s">
        <v>186</v>
      </c>
      <c r="D15" s="24" t="s">
        <v>116</v>
      </c>
      <c r="E15" s="24" t="s">
        <v>179</v>
      </c>
      <c r="F15" s="189" t="s">
        <v>208</v>
      </c>
      <c r="G15" s="62">
        <v>2060000</v>
      </c>
    </row>
    <row r="16" spans="1:7" ht="21" customHeight="1" x14ac:dyDescent="0.2">
      <c r="A16" s="49">
        <f t="shared" si="0"/>
        <v>9</v>
      </c>
      <c r="B16" s="120">
        <v>86883</v>
      </c>
      <c r="C16" s="69" t="s">
        <v>288</v>
      </c>
      <c r="D16" s="24" t="s">
        <v>116</v>
      </c>
      <c r="E16" s="29" t="s">
        <v>117</v>
      </c>
      <c r="F16" s="195" t="s">
        <v>42</v>
      </c>
      <c r="G16" s="212">
        <v>2656060</v>
      </c>
    </row>
    <row r="17" spans="1:252" ht="21" customHeight="1" x14ac:dyDescent="0.2">
      <c r="A17" s="53">
        <f t="shared" si="0"/>
        <v>10</v>
      </c>
      <c r="B17" s="53">
        <v>86767</v>
      </c>
      <c r="C17" s="57" t="s">
        <v>255</v>
      </c>
      <c r="D17" s="53" t="s">
        <v>256</v>
      </c>
      <c r="E17" s="152" t="s">
        <v>61</v>
      </c>
      <c r="F17" s="192" t="s">
        <v>341</v>
      </c>
      <c r="G17" s="107">
        <v>851944.66</v>
      </c>
    </row>
    <row r="18" spans="1:252" ht="21" customHeight="1" x14ac:dyDescent="0.2">
      <c r="A18" s="298">
        <f t="shared" si="0"/>
        <v>11</v>
      </c>
      <c r="B18" s="53">
        <v>85041</v>
      </c>
      <c r="C18" s="57" t="s">
        <v>537</v>
      </c>
      <c r="D18" s="53" t="s">
        <v>91</v>
      </c>
      <c r="E18" s="53" t="s">
        <v>0</v>
      </c>
      <c r="F18" s="192" t="s">
        <v>444</v>
      </c>
      <c r="G18" s="107">
        <v>500850</v>
      </c>
    </row>
    <row r="19" spans="1:252" ht="21" customHeight="1" x14ac:dyDescent="0.2">
      <c r="A19" s="299"/>
      <c r="B19" s="53">
        <v>85042</v>
      </c>
      <c r="C19" s="57" t="s">
        <v>538</v>
      </c>
      <c r="D19" s="53" t="s">
        <v>91</v>
      </c>
      <c r="E19" s="53" t="s">
        <v>499</v>
      </c>
      <c r="F19" s="192" t="s">
        <v>444</v>
      </c>
      <c r="G19" s="107">
        <v>25042.5</v>
      </c>
    </row>
    <row r="20" spans="1:252" s="33" customFormat="1" ht="21.75" customHeight="1" x14ac:dyDescent="0.2">
      <c r="A20" s="24">
        <f>A18+1</f>
        <v>12</v>
      </c>
      <c r="B20" s="32">
        <v>86806</v>
      </c>
      <c r="C20" s="25" t="s">
        <v>180</v>
      </c>
      <c r="D20" s="24" t="s">
        <v>30</v>
      </c>
      <c r="E20" s="152" t="s">
        <v>61</v>
      </c>
      <c r="F20" s="189" t="s">
        <v>497</v>
      </c>
      <c r="G20" s="45">
        <v>777517.61</v>
      </c>
    </row>
    <row r="21" spans="1:252" s="100" customFormat="1" ht="21.75" customHeight="1" x14ac:dyDescent="0.2">
      <c r="A21" s="24">
        <f>A20+1</f>
        <v>13</v>
      </c>
      <c r="B21" s="24">
        <v>86860</v>
      </c>
      <c r="C21" s="96" t="s">
        <v>539</v>
      </c>
      <c r="D21" s="32" t="s">
        <v>250</v>
      </c>
      <c r="E21" s="24" t="s">
        <v>8</v>
      </c>
      <c r="F21" s="189" t="s">
        <v>608</v>
      </c>
      <c r="G21" s="62">
        <v>2891600</v>
      </c>
    </row>
    <row r="22" spans="1:252" s="100" customFormat="1" ht="21.75" customHeight="1" x14ac:dyDescent="0.2">
      <c r="A22" s="24">
        <f>A21+1</f>
        <v>14</v>
      </c>
      <c r="B22" s="49">
        <v>87336</v>
      </c>
      <c r="C22" s="83" t="s">
        <v>448</v>
      </c>
      <c r="D22" s="49" t="s">
        <v>447</v>
      </c>
      <c r="E22" s="152" t="s">
        <v>61</v>
      </c>
      <c r="F22" s="198" t="s">
        <v>493</v>
      </c>
      <c r="G22" s="164">
        <v>2356910.73</v>
      </c>
    </row>
    <row r="23" spans="1:252" s="100" customFormat="1" ht="21.75" customHeight="1" x14ac:dyDescent="0.2">
      <c r="A23" s="24">
        <f t="shared" ref="A23:A27" si="1">A22+1</f>
        <v>15</v>
      </c>
      <c r="B23" s="110">
        <v>85035</v>
      </c>
      <c r="C23" s="83" t="s">
        <v>380</v>
      </c>
      <c r="D23" s="49" t="s">
        <v>118</v>
      </c>
      <c r="E23" s="60" t="s">
        <v>0</v>
      </c>
      <c r="F23" s="99" t="s">
        <v>209</v>
      </c>
      <c r="G23" s="162">
        <v>5724045</v>
      </c>
    </row>
    <row r="24" spans="1:252" ht="21" customHeight="1" x14ac:dyDescent="0.2">
      <c r="A24" s="24">
        <f t="shared" si="1"/>
        <v>16</v>
      </c>
      <c r="B24" s="204">
        <v>85038</v>
      </c>
      <c r="C24" s="83" t="s">
        <v>248</v>
      </c>
      <c r="D24" s="49" t="s">
        <v>118</v>
      </c>
      <c r="E24" s="60" t="s">
        <v>0</v>
      </c>
      <c r="F24" s="99" t="s">
        <v>226</v>
      </c>
      <c r="G24" s="162">
        <v>1312008.18</v>
      </c>
    </row>
    <row r="25" spans="1:252" ht="21.75" customHeight="1" x14ac:dyDescent="0.2">
      <c r="A25" s="24">
        <f t="shared" si="1"/>
        <v>17</v>
      </c>
      <c r="B25" s="204">
        <v>83558</v>
      </c>
      <c r="C25" s="83" t="s">
        <v>533</v>
      </c>
      <c r="D25" s="49" t="s">
        <v>528</v>
      </c>
      <c r="E25" s="60" t="s">
        <v>529</v>
      </c>
      <c r="F25" s="191" t="s">
        <v>530</v>
      </c>
      <c r="G25" s="162">
        <v>251300</v>
      </c>
    </row>
    <row r="26" spans="1:252" s="33" customFormat="1" ht="21.75" customHeight="1" x14ac:dyDescent="0.2">
      <c r="A26" s="24">
        <f t="shared" si="1"/>
        <v>18</v>
      </c>
      <c r="B26" s="204">
        <v>86348</v>
      </c>
      <c r="C26" s="25" t="s">
        <v>93</v>
      </c>
      <c r="D26" s="24" t="s">
        <v>31</v>
      </c>
      <c r="E26" s="24" t="s">
        <v>4</v>
      </c>
      <c r="F26" s="26" t="s">
        <v>42</v>
      </c>
      <c r="G26" s="62">
        <v>166666.67000000001</v>
      </c>
    </row>
    <row r="27" spans="1:252" s="33" customFormat="1" ht="21.75" customHeight="1" x14ac:dyDescent="0.2">
      <c r="A27" s="37">
        <f t="shared" si="1"/>
        <v>19</v>
      </c>
      <c r="B27" s="37">
        <v>83596</v>
      </c>
      <c r="C27" s="342" t="s">
        <v>399</v>
      </c>
      <c r="D27" s="125" t="s">
        <v>400</v>
      </c>
      <c r="E27" s="54" t="s">
        <v>401</v>
      </c>
      <c r="F27" s="343" t="s">
        <v>402</v>
      </c>
      <c r="G27" s="344">
        <v>237204.86</v>
      </c>
    </row>
    <row r="28" spans="1:252" ht="21" customHeight="1" x14ac:dyDescent="0.2">
      <c r="A28" s="136">
        <f>A27</f>
        <v>19</v>
      </c>
      <c r="B28" s="75"/>
      <c r="C28" s="137" t="s">
        <v>18</v>
      </c>
      <c r="D28" s="138"/>
      <c r="E28" s="138"/>
      <c r="F28" s="138"/>
      <c r="G28" s="140">
        <f>SUM(G8:G27)</f>
        <v>32704738.449999999</v>
      </c>
    </row>
    <row r="29" spans="1:252" s="65" customFormat="1" ht="21.6" customHeight="1" x14ac:dyDescent="0.2">
      <c r="A29" s="40" t="s">
        <v>496</v>
      </c>
      <c r="B29" s="66"/>
      <c r="C29" s="66"/>
      <c r="D29" s="66"/>
      <c r="E29" s="66"/>
      <c r="F29" s="66"/>
      <c r="G29" s="66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</row>
    <row r="30" spans="1:252" s="65" customFormat="1" ht="21.6" customHeight="1" x14ac:dyDescent="0.2">
      <c r="A30" s="1"/>
      <c r="B30" s="66"/>
      <c r="C30" s="66"/>
      <c r="D30" s="66"/>
      <c r="E30" s="66"/>
      <c r="F30" s="66"/>
      <c r="G30" s="66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</row>
    <row r="31" spans="1:252" ht="21" customHeight="1" x14ac:dyDescent="0.2">
      <c r="A31" s="300" t="s">
        <v>107</v>
      </c>
      <c r="B31" s="300"/>
      <c r="C31" s="300"/>
      <c r="D31" s="300"/>
      <c r="E31" s="300"/>
      <c r="F31" s="300"/>
      <c r="G31" s="300"/>
    </row>
    <row r="32" spans="1:252" ht="21" customHeight="1" x14ac:dyDescent="0.2">
      <c r="A32" s="300" t="s">
        <v>571</v>
      </c>
      <c r="B32" s="300"/>
      <c r="C32" s="300"/>
      <c r="D32" s="300"/>
      <c r="E32" s="300"/>
      <c r="F32" s="300"/>
      <c r="G32" s="300"/>
    </row>
    <row r="33" spans="1:7" s="33" customFormat="1" ht="15.75" x14ac:dyDescent="0.2">
      <c r="A33" s="41" t="s">
        <v>12</v>
      </c>
      <c r="B33" s="42" t="s">
        <v>13</v>
      </c>
      <c r="C33" s="20" t="s">
        <v>22</v>
      </c>
      <c r="D33" s="41" t="s">
        <v>1</v>
      </c>
      <c r="E33" s="41" t="s">
        <v>16</v>
      </c>
      <c r="F33" s="41" t="s">
        <v>15</v>
      </c>
      <c r="G33" s="2" t="s">
        <v>3</v>
      </c>
    </row>
    <row r="34" spans="1:7" ht="20.25" customHeight="1" x14ac:dyDescent="0.2">
      <c r="A34" s="74">
        <v>1</v>
      </c>
      <c r="B34" s="120">
        <v>85195</v>
      </c>
      <c r="C34" s="108" t="s">
        <v>584</v>
      </c>
      <c r="D34" s="74" t="s">
        <v>583</v>
      </c>
      <c r="E34" s="291" t="s">
        <v>17</v>
      </c>
      <c r="F34" s="288" t="s">
        <v>585</v>
      </c>
      <c r="G34" s="180">
        <v>549140</v>
      </c>
    </row>
    <row r="35" spans="1:7" ht="21" customHeight="1" x14ac:dyDescent="0.2">
      <c r="A35" s="43">
        <f>A34+1</f>
        <v>2</v>
      </c>
      <c r="B35" s="24">
        <v>85169</v>
      </c>
      <c r="C35" s="96" t="s">
        <v>290</v>
      </c>
      <c r="D35" s="131" t="s">
        <v>274</v>
      </c>
      <c r="E35" s="24" t="s">
        <v>291</v>
      </c>
      <c r="F35" s="189" t="s">
        <v>292</v>
      </c>
      <c r="G35" s="62">
        <v>3599575</v>
      </c>
    </row>
    <row r="36" spans="1:7" ht="21" customHeight="1" x14ac:dyDescent="0.2">
      <c r="A36" s="43">
        <f t="shared" ref="A36:A43" si="2">A35+1</f>
        <v>3</v>
      </c>
      <c r="B36" s="24">
        <v>85200</v>
      </c>
      <c r="C36" s="96" t="s">
        <v>592</v>
      </c>
      <c r="D36" s="131" t="s">
        <v>138</v>
      </c>
      <c r="E36" s="24" t="s">
        <v>17</v>
      </c>
      <c r="F36" s="189" t="s">
        <v>593</v>
      </c>
      <c r="G36" s="62">
        <v>10340000</v>
      </c>
    </row>
    <row r="37" spans="1:7" ht="21" customHeight="1" x14ac:dyDescent="0.2">
      <c r="A37" s="43">
        <f t="shared" si="2"/>
        <v>4</v>
      </c>
      <c r="B37" s="24">
        <v>85201</v>
      </c>
      <c r="C37" s="96" t="s">
        <v>595</v>
      </c>
      <c r="D37" s="131" t="s">
        <v>138</v>
      </c>
      <c r="E37" s="24" t="s">
        <v>17</v>
      </c>
      <c r="F37" s="189" t="s">
        <v>594</v>
      </c>
      <c r="G37" s="62">
        <v>5170000</v>
      </c>
    </row>
    <row r="38" spans="1:7" ht="21.75" customHeight="1" x14ac:dyDescent="0.2">
      <c r="A38" s="43">
        <f t="shared" si="2"/>
        <v>5</v>
      </c>
      <c r="B38" s="24">
        <v>85184</v>
      </c>
      <c r="C38" s="96" t="s">
        <v>336</v>
      </c>
      <c r="D38" s="32" t="s">
        <v>47</v>
      </c>
      <c r="E38" s="24" t="s">
        <v>17</v>
      </c>
      <c r="F38" s="189" t="s">
        <v>562</v>
      </c>
      <c r="G38" s="62">
        <v>349997</v>
      </c>
    </row>
    <row r="39" spans="1:7" ht="21.75" customHeight="1" x14ac:dyDescent="0.2">
      <c r="A39" s="43">
        <f t="shared" si="2"/>
        <v>6</v>
      </c>
      <c r="B39" s="24">
        <v>85160</v>
      </c>
      <c r="C39" s="96" t="s">
        <v>121</v>
      </c>
      <c r="D39" s="32" t="s">
        <v>116</v>
      </c>
      <c r="E39" s="32" t="s">
        <v>17</v>
      </c>
      <c r="F39" s="189" t="s">
        <v>212</v>
      </c>
      <c r="G39" s="62">
        <v>5479760</v>
      </c>
    </row>
    <row r="40" spans="1:7" ht="21.75" customHeight="1" x14ac:dyDescent="0.2">
      <c r="A40" s="43">
        <f t="shared" si="2"/>
        <v>7</v>
      </c>
      <c r="B40" s="24">
        <v>85161</v>
      </c>
      <c r="C40" s="96" t="s">
        <v>122</v>
      </c>
      <c r="D40" s="32" t="s">
        <v>116</v>
      </c>
      <c r="E40" s="32" t="s">
        <v>17</v>
      </c>
      <c r="F40" s="189" t="s">
        <v>253</v>
      </c>
      <c r="G40" s="62">
        <v>298850</v>
      </c>
    </row>
    <row r="41" spans="1:7" ht="30" x14ac:dyDescent="0.2">
      <c r="A41" s="43">
        <f t="shared" si="2"/>
        <v>8</v>
      </c>
      <c r="B41" s="24">
        <v>85021</v>
      </c>
      <c r="C41" s="96" t="s">
        <v>540</v>
      </c>
      <c r="D41" s="32" t="s">
        <v>32</v>
      </c>
      <c r="E41" s="32" t="s">
        <v>17</v>
      </c>
      <c r="F41" s="189" t="s">
        <v>389</v>
      </c>
      <c r="G41" s="45">
        <v>178699</v>
      </c>
    </row>
    <row r="42" spans="1:7" ht="21.75" customHeight="1" x14ac:dyDescent="0.2">
      <c r="A42" s="43">
        <f t="shared" si="2"/>
        <v>9</v>
      </c>
      <c r="B42" s="32">
        <v>85022</v>
      </c>
      <c r="C42" s="44" t="s">
        <v>54</v>
      </c>
      <c r="D42" s="32" t="s">
        <v>32</v>
      </c>
      <c r="E42" s="32" t="s">
        <v>17</v>
      </c>
      <c r="F42" s="130" t="s">
        <v>340</v>
      </c>
      <c r="G42" s="45">
        <v>274908</v>
      </c>
    </row>
    <row r="43" spans="1:7" ht="21" customHeight="1" x14ac:dyDescent="0.2">
      <c r="A43" s="149">
        <f t="shared" si="2"/>
        <v>10</v>
      </c>
      <c r="B43" s="149">
        <v>85167</v>
      </c>
      <c r="C43" s="148" t="s">
        <v>224</v>
      </c>
      <c r="D43" s="149" t="s">
        <v>223</v>
      </c>
      <c r="E43" s="149" t="s">
        <v>17</v>
      </c>
      <c r="F43" s="229" t="s">
        <v>449</v>
      </c>
      <c r="G43" s="151">
        <v>7977453</v>
      </c>
    </row>
    <row r="44" spans="1:7" ht="21" customHeight="1" x14ac:dyDescent="0.2"/>
    <row r="45" spans="1:7" s="33" customFormat="1" ht="21.75" customHeight="1" x14ac:dyDescent="0.2">
      <c r="A45" s="300" t="s">
        <v>107</v>
      </c>
      <c r="B45" s="300"/>
      <c r="C45" s="300"/>
      <c r="D45" s="300"/>
      <c r="E45" s="300"/>
      <c r="F45" s="300"/>
      <c r="G45" s="300"/>
    </row>
    <row r="46" spans="1:7" s="33" customFormat="1" ht="21.75" customHeight="1" x14ac:dyDescent="0.2">
      <c r="A46" s="300" t="s">
        <v>571</v>
      </c>
      <c r="B46" s="300"/>
      <c r="C46" s="300"/>
      <c r="D46" s="300"/>
      <c r="E46" s="300"/>
      <c r="F46" s="300"/>
      <c r="G46" s="300"/>
    </row>
    <row r="47" spans="1:7" s="65" customFormat="1" ht="46.5" customHeight="1" x14ac:dyDescent="0.2">
      <c r="A47" s="41" t="s">
        <v>12</v>
      </c>
      <c r="B47" s="42" t="s">
        <v>13</v>
      </c>
      <c r="C47" s="20" t="s">
        <v>22</v>
      </c>
      <c r="D47" s="41" t="s">
        <v>1</v>
      </c>
      <c r="E47" s="41" t="s">
        <v>16</v>
      </c>
      <c r="F47" s="41" t="s">
        <v>15</v>
      </c>
      <c r="G47" s="2" t="s">
        <v>3</v>
      </c>
    </row>
    <row r="48" spans="1:7" s="65" customFormat="1" ht="21" customHeight="1" x14ac:dyDescent="0.2">
      <c r="A48" s="43">
        <f>A43+1</f>
        <v>11</v>
      </c>
      <c r="B48" s="32">
        <v>85173</v>
      </c>
      <c r="C48" s="44" t="s">
        <v>233</v>
      </c>
      <c r="D48" s="32" t="s">
        <v>91</v>
      </c>
      <c r="E48" s="32" t="s">
        <v>17</v>
      </c>
      <c r="F48" s="130" t="s">
        <v>329</v>
      </c>
      <c r="G48" s="45">
        <v>7976037</v>
      </c>
    </row>
    <row r="49" spans="1:7" ht="21" customHeight="1" x14ac:dyDescent="0.2">
      <c r="A49" s="43">
        <f>A48+1</f>
        <v>12</v>
      </c>
      <c r="B49" s="24">
        <v>85170</v>
      </c>
      <c r="C49" s="44" t="s">
        <v>225</v>
      </c>
      <c r="D49" s="32" t="s">
        <v>430</v>
      </c>
      <c r="E49" s="24" t="s">
        <v>17</v>
      </c>
      <c r="F49" s="191" t="s">
        <v>226</v>
      </c>
      <c r="G49" s="62">
        <v>5561000</v>
      </c>
    </row>
    <row r="50" spans="1:7" ht="21" customHeight="1" x14ac:dyDescent="0.2">
      <c r="A50" s="43">
        <f>A49+1</f>
        <v>13</v>
      </c>
      <c r="B50" s="32">
        <v>85120</v>
      </c>
      <c r="C50" s="44" t="s">
        <v>55</v>
      </c>
      <c r="D50" s="32" t="s">
        <v>53</v>
      </c>
      <c r="E50" s="32" t="s">
        <v>17</v>
      </c>
      <c r="F50" s="130" t="s">
        <v>340</v>
      </c>
      <c r="G50" s="45">
        <v>409000</v>
      </c>
    </row>
    <row r="51" spans="1:7" ht="21" customHeight="1" x14ac:dyDescent="0.2">
      <c r="A51" s="125">
        <f>A50+1</f>
        <v>14</v>
      </c>
      <c r="B51" s="149">
        <v>85185</v>
      </c>
      <c r="C51" s="148" t="s">
        <v>337</v>
      </c>
      <c r="D51" s="149" t="s">
        <v>86</v>
      </c>
      <c r="E51" s="149" t="s">
        <v>17</v>
      </c>
      <c r="F51" s="229" t="s">
        <v>562</v>
      </c>
      <c r="G51" s="151">
        <v>170000</v>
      </c>
    </row>
    <row r="52" spans="1:7" ht="21" customHeight="1" x14ac:dyDescent="0.2">
      <c r="A52" s="136">
        <f>A51</f>
        <v>14</v>
      </c>
      <c r="B52" s="76"/>
      <c r="C52" s="137" t="s">
        <v>21</v>
      </c>
      <c r="D52" s="138"/>
      <c r="E52" s="138"/>
      <c r="F52" s="138"/>
      <c r="G52" s="139">
        <f>SUM(G34:G51)</f>
        <v>48334419</v>
      </c>
    </row>
    <row r="53" spans="1:7" ht="21" customHeight="1" x14ac:dyDescent="0.2">
      <c r="A53" s="40" t="s">
        <v>156</v>
      </c>
      <c r="B53" s="79"/>
      <c r="C53" s="66"/>
      <c r="D53" s="79"/>
      <c r="E53" s="79"/>
      <c r="F53" s="79"/>
      <c r="G53" s="263"/>
    </row>
    <row r="54" spans="1:7" ht="21" customHeight="1" x14ac:dyDescent="0.2">
      <c r="A54" s="40" t="s">
        <v>254</v>
      </c>
      <c r="B54" s="35"/>
      <c r="C54" s="40"/>
      <c r="D54" s="35"/>
      <c r="E54" s="11"/>
      <c r="F54" s="36"/>
      <c r="G54" s="12"/>
    </row>
    <row r="55" spans="1:7" ht="21" customHeight="1" x14ac:dyDescent="0.2">
      <c r="A55" s="40"/>
      <c r="B55" s="35"/>
      <c r="C55" s="40"/>
      <c r="D55" s="35"/>
      <c r="E55" s="11"/>
      <c r="F55" s="36"/>
      <c r="G55" s="12"/>
    </row>
    <row r="56" spans="1:7" ht="47.25" customHeight="1" x14ac:dyDescent="0.2">
      <c r="A56" s="41" t="s">
        <v>12</v>
      </c>
      <c r="B56" s="42" t="s">
        <v>13</v>
      </c>
      <c r="C56" s="20" t="s">
        <v>115</v>
      </c>
      <c r="D56" s="41" t="s">
        <v>1</v>
      </c>
      <c r="E56" s="41" t="s">
        <v>16</v>
      </c>
      <c r="F56" s="41" t="s">
        <v>15</v>
      </c>
      <c r="G56" s="2" t="s">
        <v>3</v>
      </c>
    </row>
    <row r="57" spans="1:7" ht="20.25" customHeight="1" x14ac:dyDescent="0.2">
      <c r="A57" s="22">
        <v>1</v>
      </c>
      <c r="B57" s="264">
        <v>85187</v>
      </c>
      <c r="C57" s="23" t="s">
        <v>394</v>
      </c>
      <c r="D57" s="22" t="s">
        <v>334</v>
      </c>
      <c r="E57" s="267" t="s">
        <v>110</v>
      </c>
      <c r="F57" s="265" t="s">
        <v>335</v>
      </c>
      <c r="G57" s="266">
        <v>499840</v>
      </c>
    </row>
    <row r="58" spans="1:7" ht="21" customHeight="1" x14ac:dyDescent="0.2">
      <c r="A58" s="32">
        <f>A34+1</f>
        <v>2</v>
      </c>
      <c r="B58" s="30">
        <v>85177</v>
      </c>
      <c r="C58" s="25" t="s">
        <v>330</v>
      </c>
      <c r="D58" s="24" t="s">
        <v>69</v>
      </c>
      <c r="E58" s="55" t="s">
        <v>110</v>
      </c>
      <c r="F58" s="191" t="s">
        <v>476</v>
      </c>
      <c r="G58" s="186">
        <v>100000</v>
      </c>
    </row>
    <row r="59" spans="1:7" ht="33" customHeight="1" x14ac:dyDescent="0.2">
      <c r="A59" s="32">
        <f t="shared" ref="A59:A68" si="3">A58+1</f>
        <v>3</v>
      </c>
      <c r="B59" s="30">
        <v>85178</v>
      </c>
      <c r="C59" s="25" t="s">
        <v>331</v>
      </c>
      <c r="D59" s="24" t="s">
        <v>69</v>
      </c>
      <c r="E59" s="55" t="s">
        <v>478</v>
      </c>
      <c r="F59" s="191" t="s">
        <v>476</v>
      </c>
      <c r="G59" s="186">
        <v>246200</v>
      </c>
    </row>
    <row r="60" spans="1:7" ht="21" customHeight="1" x14ac:dyDescent="0.2">
      <c r="A60" s="32">
        <f t="shared" si="3"/>
        <v>4</v>
      </c>
      <c r="B60" s="30">
        <v>85179</v>
      </c>
      <c r="C60" s="25" t="s">
        <v>332</v>
      </c>
      <c r="D60" s="24" t="s">
        <v>69</v>
      </c>
      <c r="E60" s="55" t="s">
        <v>479</v>
      </c>
      <c r="F60" s="191" t="s">
        <v>476</v>
      </c>
      <c r="G60" s="186">
        <v>118176</v>
      </c>
    </row>
    <row r="61" spans="1:7" ht="21" customHeight="1" x14ac:dyDescent="0.2">
      <c r="A61" s="32">
        <f t="shared" si="3"/>
        <v>5</v>
      </c>
      <c r="B61" s="30">
        <v>85181</v>
      </c>
      <c r="C61" s="69" t="s">
        <v>333</v>
      </c>
      <c r="D61" s="24" t="s">
        <v>305</v>
      </c>
      <c r="E61" s="29" t="s">
        <v>480</v>
      </c>
      <c r="F61" s="191" t="s">
        <v>476</v>
      </c>
      <c r="G61" s="167">
        <v>499092</v>
      </c>
    </row>
    <row r="62" spans="1:7" ht="21" customHeight="1" x14ac:dyDescent="0.2">
      <c r="A62" s="32">
        <f t="shared" si="3"/>
        <v>6</v>
      </c>
      <c r="B62" s="24">
        <v>85175</v>
      </c>
      <c r="C62" s="96" t="s">
        <v>303</v>
      </c>
      <c r="D62" s="32" t="s">
        <v>51</v>
      </c>
      <c r="E62" s="29" t="s">
        <v>545</v>
      </c>
      <c r="F62" s="189" t="s">
        <v>302</v>
      </c>
      <c r="G62" s="62">
        <v>499844</v>
      </c>
    </row>
    <row r="63" spans="1:7" ht="21" customHeight="1" x14ac:dyDescent="0.2">
      <c r="A63" s="32">
        <f t="shared" si="3"/>
        <v>7</v>
      </c>
      <c r="B63" s="24">
        <v>85196</v>
      </c>
      <c r="C63" s="96" t="s">
        <v>586</v>
      </c>
      <c r="D63" s="32" t="s">
        <v>51</v>
      </c>
      <c r="E63" s="29" t="s">
        <v>545</v>
      </c>
      <c r="F63" s="189" t="s">
        <v>587</v>
      </c>
      <c r="G63" s="62">
        <v>918000</v>
      </c>
    </row>
    <row r="64" spans="1:7" ht="21" customHeight="1" x14ac:dyDescent="0.2">
      <c r="A64" s="32">
        <f t="shared" si="3"/>
        <v>8</v>
      </c>
      <c r="B64" s="24">
        <v>85193</v>
      </c>
      <c r="C64" s="96" t="s">
        <v>581</v>
      </c>
      <c r="D64" s="32" t="s">
        <v>7</v>
      </c>
      <c r="E64" s="29" t="s">
        <v>580</v>
      </c>
      <c r="F64" s="189" t="s">
        <v>574</v>
      </c>
      <c r="G64" s="62">
        <v>452070</v>
      </c>
    </row>
    <row r="65" spans="1:7" ht="30" x14ac:dyDescent="0.2">
      <c r="A65" s="32">
        <f t="shared" si="3"/>
        <v>9</v>
      </c>
      <c r="B65" s="24">
        <v>85174</v>
      </c>
      <c r="C65" s="96" t="s">
        <v>301</v>
      </c>
      <c r="D65" s="32" t="s">
        <v>205</v>
      </c>
      <c r="E65" s="29" t="s">
        <v>545</v>
      </c>
      <c r="F65" s="189" t="s">
        <v>302</v>
      </c>
      <c r="G65" s="62">
        <v>699911</v>
      </c>
    </row>
    <row r="66" spans="1:7" ht="21" customHeight="1" x14ac:dyDescent="0.2">
      <c r="A66" s="32">
        <f t="shared" si="3"/>
        <v>10</v>
      </c>
      <c r="B66" s="32">
        <v>85186</v>
      </c>
      <c r="C66" s="44" t="s">
        <v>338</v>
      </c>
      <c r="D66" s="32" t="s">
        <v>339</v>
      </c>
      <c r="E66" s="268" t="s">
        <v>481</v>
      </c>
      <c r="F66" s="130" t="s">
        <v>505</v>
      </c>
      <c r="G66" s="184">
        <v>200000</v>
      </c>
    </row>
    <row r="67" spans="1:7" ht="21" customHeight="1" x14ac:dyDescent="0.2">
      <c r="A67" s="32">
        <f t="shared" si="3"/>
        <v>11</v>
      </c>
      <c r="B67" s="32">
        <v>85183</v>
      </c>
      <c r="C67" s="44" t="s">
        <v>318</v>
      </c>
      <c r="D67" s="32" t="s">
        <v>319</v>
      </c>
      <c r="E67" s="268" t="s">
        <v>482</v>
      </c>
      <c r="F67" s="130" t="s">
        <v>476</v>
      </c>
      <c r="G67" s="45">
        <v>300000</v>
      </c>
    </row>
    <row r="68" spans="1:7" ht="21" customHeight="1" x14ac:dyDescent="0.2">
      <c r="A68" s="32">
        <f t="shared" si="3"/>
        <v>12</v>
      </c>
      <c r="B68" s="32">
        <v>85182</v>
      </c>
      <c r="C68" s="44" t="s">
        <v>316</v>
      </c>
      <c r="D68" s="32" t="s">
        <v>317</v>
      </c>
      <c r="E68" s="268" t="s">
        <v>482</v>
      </c>
      <c r="F68" s="130" t="s">
        <v>476</v>
      </c>
      <c r="G68" s="45">
        <v>152684</v>
      </c>
    </row>
    <row r="69" spans="1:7" ht="21" customHeight="1" x14ac:dyDescent="0.2">
      <c r="A69" s="318">
        <f>A68+1</f>
        <v>13</v>
      </c>
      <c r="B69" s="32">
        <v>85110</v>
      </c>
      <c r="C69" s="44" t="s">
        <v>113</v>
      </c>
      <c r="D69" s="32" t="s">
        <v>227</v>
      </c>
      <c r="E69" s="319" t="s">
        <v>108</v>
      </c>
      <c r="F69" s="320" t="s">
        <v>210</v>
      </c>
      <c r="G69" s="184">
        <v>319500</v>
      </c>
    </row>
    <row r="70" spans="1:7" ht="21" customHeight="1" x14ac:dyDescent="0.2">
      <c r="A70" s="318"/>
      <c r="B70" s="32">
        <v>85112</v>
      </c>
      <c r="C70" s="44" t="s">
        <v>114</v>
      </c>
      <c r="D70" s="32" t="s">
        <v>431</v>
      </c>
      <c r="E70" s="319"/>
      <c r="F70" s="320"/>
      <c r="G70" s="184">
        <v>114500</v>
      </c>
    </row>
    <row r="71" spans="1:7" ht="21" customHeight="1" x14ac:dyDescent="0.2">
      <c r="A71" s="32">
        <f>A69+1</f>
        <v>14</v>
      </c>
      <c r="B71" s="24">
        <v>85166</v>
      </c>
      <c r="C71" s="44" t="s">
        <v>228</v>
      </c>
      <c r="D71" s="32" t="s">
        <v>227</v>
      </c>
      <c r="E71" s="268" t="s">
        <v>482</v>
      </c>
      <c r="F71" s="191" t="s">
        <v>247</v>
      </c>
      <c r="G71" s="62">
        <v>499600</v>
      </c>
    </row>
    <row r="72" spans="1:7" ht="21" customHeight="1" x14ac:dyDescent="0.2">
      <c r="A72" s="32">
        <f>A71+1</f>
        <v>15</v>
      </c>
      <c r="B72" s="24">
        <v>85194</v>
      </c>
      <c r="C72" s="44" t="s">
        <v>582</v>
      </c>
      <c r="D72" s="32" t="s">
        <v>48</v>
      </c>
      <c r="E72" s="268" t="s">
        <v>110</v>
      </c>
      <c r="F72" s="191" t="s">
        <v>574</v>
      </c>
      <c r="G72" s="62">
        <v>300000</v>
      </c>
    </row>
    <row r="73" spans="1:7" ht="21" customHeight="1" x14ac:dyDescent="0.2">
      <c r="A73" s="32">
        <f>A72+1</f>
        <v>16</v>
      </c>
      <c r="B73" s="24">
        <v>85192</v>
      </c>
      <c r="C73" s="44" t="s">
        <v>579</v>
      </c>
      <c r="D73" s="32" t="s">
        <v>86</v>
      </c>
      <c r="E73" s="268" t="s">
        <v>578</v>
      </c>
      <c r="F73" s="191" t="s">
        <v>574</v>
      </c>
      <c r="G73" s="62">
        <v>164000</v>
      </c>
    </row>
    <row r="74" spans="1:7" ht="21" customHeight="1" x14ac:dyDescent="0.2">
      <c r="A74" s="32">
        <f t="shared" ref="A74:A86" si="4">A73+1</f>
        <v>17</v>
      </c>
      <c r="B74" s="32">
        <v>85162</v>
      </c>
      <c r="C74" s="44" t="s">
        <v>123</v>
      </c>
      <c r="D74" s="32" t="s">
        <v>30</v>
      </c>
      <c r="E74" s="268" t="s">
        <v>109</v>
      </c>
      <c r="F74" s="130" t="s">
        <v>340</v>
      </c>
      <c r="G74" s="184">
        <v>500000</v>
      </c>
    </row>
    <row r="75" spans="1:7" ht="21" customHeight="1" x14ac:dyDescent="0.2">
      <c r="A75" s="32">
        <f t="shared" si="4"/>
        <v>18</v>
      </c>
      <c r="B75" s="32">
        <v>85168</v>
      </c>
      <c r="C75" s="44" t="s">
        <v>230</v>
      </c>
      <c r="D75" s="32" t="s">
        <v>30</v>
      </c>
      <c r="E75" s="268" t="s">
        <v>234</v>
      </c>
      <c r="F75" s="130" t="s">
        <v>247</v>
      </c>
      <c r="G75" s="184">
        <v>399850</v>
      </c>
    </row>
    <row r="76" spans="1:7" s="33" customFormat="1" ht="21" customHeight="1" x14ac:dyDescent="0.2">
      <c r="A76" s="32">
        <f t="shared" si="4"/>
        <v>19</v>
      </c>
      <c r="B76" s="32">
        <v>85165</v>
      </c>
      <c r="C76" s="44" t="s">
        <v>145</v>
      </c>
      <c r="D76" s="32" t="s">
        <v>88</v>
      </c>
      <c r="E76" s="268" t="s">
        <v>483</v>
      </c>
      <c r="F76" s="130" t="s">
        <v>475</v>
      </c>
      <c r="G76" s="45">
        <v>550000</v>
      </c>
    </row>
    <row r="77" spans="1:7" s="33" customFormat="1" ht="21" customHeight="1" x14ac:dyDescent="0.2">
      <c r="A77" s="32">
        <f t="shared" si="4"/>
        <v>20</v>
      </c>
      <c r="B77" s="32">
        <v>85172</v>
      </c>
      <c r="C77" s="44" t="s">
        <v>229</v>
      </c>
      <c r="D77" s="32" t="s">
        <v>88</v>
      </c>
      <c r="E77" s="268" t="s">
        <v>483</v>
      </c>
      <c r="F77" s="130" t="s">
        <v>561</v>
      </c>
      <c r="G77" s="45">
        <v>700000</v>
      </c>
    </row>
    <row r="78" spans="1:7" s="33" customFormat="1" ht="21" customHeight="1" x14ac:dyDescent="0.2">
      <c r="A78" s="32">
        <f t="shared" si="4"/>
        <v>21</v>
      </c>
      <c r="B78" s="32">
        <v>85171</v>
      </c>
      <c r="C78" s="44" t="s">
        <v>231</v>
      </c>
      <c r="D78" s="32" t="s">
        <v>232</v>
      </c>
      <c r="E78" s="268" t="s">
        <v>235</v>
      </c>
      <c r="F78" s="130" t="s">
        <v>477</v>
      </c>
      <c r="G78" s="184">
        <v>205275</v>
      </c>
    </row>
    <row r="79" spans="1:7" s="33" customFormat="1" ht="21" customHeight="1" x14ac:dyDescent="0.2">
      <c r="A79" s="32">
        <f t="shared" si="4"/>
        <v>22</v>
      </c>
      <c r="B79" s="32">
        <v>85188</v>
      </c>
      <c r="C79" s="44" t="s">
        <v>565</v>
      </c>
      <c r="D79" s="32" t="s">
        <v>232</v>
      </c>
      <c r="E79" s="268" t="s">
        <v>235</v>
      </c>
      <c r="F79" s="130" t="s">
        <v>566</v>
      </c>
      <c r="G79" s="184">
        <v>169383</v>
      </c>
    </row>
    <row r="80" spans="1:7" s="33" customFormat="1" ht="21" customHeight="1" x14ac:dyDescent="0.2">
      <c r="A80" s="32">
        <f t="shared" si="4"/>
        <v>23</v>
      </c>
      <c r="B80" s="32">
        <v>85180</v>
      </c>
      <c r="C80" s="44" t="s">
        <v>314</v>
      </c>
      <c r="D80" s="32" t="s">
        <v>315</v>
      </c>
      <c r="E80" s="268" t="s">
        <v>484</v>
      </c>
      <c r="F80" s="130" t="s">
        <v>504</v>
      </c>
      <c r="G80" s="45">
        <v>2590862</v>
      </c>
    </row>
    <row r="81" spans="1:7" ht="21" customHeight="1" x14ac:dyDescent="0.2">
      <c r="A81" s="32">
        <f t="shared" si="4"/>
        <v>24</v>
      </c>
      <c r="B81" s="32">
        <v>85004</v>
      </c>
      <c r="C81" s="44" t="s">
        <v>112</v>
      </c>
      <c r="D81" s="32" t="s">
        <v>33</v>
      </c>
      <c r="E81" s="268" t="s">
        <v>111</v>
      </c>
      <c r="F81" s="130" t="s">
        <v>340</v>
      </c>
      <c r="G81" s="184">
        <v>294516.81</v>
      </c>
    </row>
    <row r="82" spans="1:7" ht="21" customHeight="1" x14ac:dyDescent="0.2">
      <c r="A82" s="32">
        <f t="shared" si="4"/>
        <v>25</v>
      </c>
      <c r="B82" s="32">
        <v>85189</v>
      </c>
      <c r="C82" s="44" t="s">
        <v>575</v>
      </c>
      <c r="D82" s="32" t="s">
        <v>85</v>
      </c>
      <c r="E82" s="268" t="s">
        <v>573</v>
      </c>
      <c r="F82" s="130" t="s">
        <v>574</v>
      </c>
      <c r="G82" s="184">
        <v>153657</v>
      </c>
    </row>
    <row r="83" spans="1:7" ht="21" customHeight="1" x14ac:dyDescent="0.2">
      <c r="A83" s="32">
        <f t="shared" si="4"/>
        <v>26</v>
      </c>
      <c r="B83" s="32">
        <v>85190</v>
      </c>
      <c r="C83" s="44" t="s">
        <v>576</v>
      </c>
      <c r="D83" s="32" t="s">
        <v>85</v>
      </c>
      <c r="E83" s="268" t="s">
        <v>573</v>
      </c>
      <c r="F83" s="130" t="s">
        <v>574</v>
      </c>
      <c r="G83" s="184">
        <v>143874</v>
      </c>
    </row>
    <row r="84" spans="1:7" ht="21" customHeight="1" x14ac:dyDescent="0.2">
      <c r="A84" s="32">
        <f t="shared" si="4"/>
        <v>27</v>
      </c>
      <c r="B84" s="53">
        <v>85191</v>
      </c>
      <c r="C84" s="61" t="s">
        <v>577</v>
      </c>
      <c r="D84" s="60" t="s">
        <v>85</v>
      </c>
      <c r="E84" s="58" t="s">
        <v>573</v>
      </c>
      <c r="F84" s="287" t="s">
        <v>574</v>
      </c>
      <c r="G84" s="295">
        <v>143635</v>
      </c>
    </row>
    <row r="85" spans="1:7" ht="21" customHeight="1" x14ac:dyDescent="0.2">
      <c r="A85" s="32">
        <f t="shared" si="4"/>
        <v>28</v>
      </c>
      <c r="B85" s="24">
        <v>85199</v>
      </c>
      <c r="C85" s="44" t="s">
        <v>590</v>
      </c>
      <c r="D85" s="32" t="s">
        <v>85</v>
      </c>
      <c r="E85" s="29" t="s">
        <v>573</v>
      </c>
      <c r="F85" s="191" t="s">
        <v>591</v>
      </c>
      <c r="G85" s="186">
        <v>290914</v>
      </c>
    </row>
    <row r="86" spans="1:7" ht="21" customHeight="1" x14ac:dyDescent="0.2">
      <c r="A86" s="149">
        <f t="shared" si="4"/>
        <v>29</v>
      </c>
      <c r="B86" s="54">
        <v>85197</v>
      </c>
      <c r="C86" s="218" t="s">
        <v>588</v>
      </c>
      <c r="D86" s="125" t="s">
        <v>9</v>
      </c>
      <c r="E86" s="345" t="s">
        <v>235</v>
      </c>
      <c r="F86" s="296" t="s">
        <v>589</v>
      </c>
      <c r="G86" s="297">
        <v>989501</v>
      </c>
    </row>
    <row r="87" spans="1:7" ht="21" customHeight="1" x14ac:dyDescent="0.2">
      <c r="A87" s="136">
        <f>A86</f>
        <v>29</v>
      </c>
      <c r="B87" s="76"/>
      <c r="C87" s="137" t="s">
        <v>468</v>
      </c>
      <c r="D87" s="138"/>
      <c r="E87" s="138"/>
      <c r="F87" s="138"/>
      <c r="G87" s="139">
        <f>SUM(G57:G86)</f>
        <v>13214884.810000001</v>
      </c>
    </row>
    <row r="88" spans="1:7" ht="21" customHeight="1" x14ac:dyDescent="0.2">
      <c r="A88" s="300" t="s">
        <v>107</v>
      </c>
      <c r="B88" s="300"/>
      <c r="C88" s="300"/>
      <c r="D88" s="300"/>
      <c r="E88" s="300"/>
      <c r="F88" s="300"/>
      <c r="G88" s="300"/>
    </row>
    <row r="89" spans="1:7" ht="21" customHeight="1" x14ac:dyDescent="0.2">
      <c r="A89" s="300" t="s">
        <v>571</v>
      </c>
      <c r="B89" s="300"/>
      <c r="C89" s="300"/>
      <c r="D89" s="300"/>
      <c r="E89" s="300"/>
      <c r="F89" s="300"/>
      <c r="G89" s="300"/>
    </row>
    <row r="90" spans="1:7" ht="15.75" x14ac:dyDescent="0.2">
      <c r="A90" s="41" t="s">
        <v>12</v>
      </c>
      <c r="B90" s="42" t="s">
        <v>13</v>
      </c>
      <c r="C90" s="41" t="s">
        <v>19</v>
      </c>
      <c r="D90" s="41" t="s">
        <v>1</v>
      </c>
      <c r="E90" s="41" t="s">
        <v>16</v>
      </c>
      <c r="F90" s="41" t="s">
        <v>15</v>
      </c>
      <c r="G90" s="2" t="s">
        <v>3</v>
      </c>
    </row>
    <row r="91" spans="1:7" ht="21" customHeight="1" x14ac:dyDescent="0.2">
      <c r="A91" s="298">
        <v>1</v>
      </c>
      <c r="B91" s="74">
        <v>86875</v>
      </c>
      <c r="C91" s="111" t="s">
        <v>360</v>
      </c>
      <c r="D91" s="131" t="s">
        <v>274</v>
      </c>
      <c r="E91" s="118" t="s">
        <v>5</v>
      </c>
      <c r="F91" s="130" t="s">
        <v>210</v>
      </c>
      <c r="G91" s="109">
        <f>159555848.88-7214700+33100234.08+46422000+92844000+21173062.5+7057687.5+3508965</f>
        <v>356447097.95999998</v>
      </c>
    </row>
    <row r="92" spans="1:7" ht="21" customHeight="1" x14ac:dyDescent="0.2">
      <c r="A92" s="299"/>
      <c r="B92" s="74">
        <v>86876</v>
      </c>
      <c r="C92" s="111" t="s">
        <v>361</v>
      </c>
      <c r="D92" s="131" t="s">
        <v>274</v>
      </c>
      <c r="E92" s="118" t="s">
        <v>5</v>
      </c>
      <c r="F92" s="130" t="s">
        <v>210</v>
      </c>
      <c r="G92" s="109">
        <f>7214700+3446904</f>
        <v>10661604</v>
      </c>
    </row>
    <row r="93" spans="1:7" ht="21.6" customHeight="1" x14ac:dyDescent="0.2">
      <c r="A93" s="24">
        <f>A91+1</f>
        <v>2</v>
      </c>
      <c r="B93" s="74">
        <v>86892</v>
      </c>
      <c r="C93" s="111" t="s">
        <v>362</v>
      </c>
      <c r="D93" s="131" t="s">
        <v>138</v>
      </c>
      <c r="E93" s="118" t="s">
        <v>5</v>
      </c>
      <c r="F93" s="130" t="s">
        <v>210</v>
      </c>
      <c r="G93" s="109">
        <f>2128685.77+526753.5+1053507+3160521+1580260.5+1580260.5</f>
        <v>10029988.27</v>
      </c>
    </row>
    <row r="94" spans="1:7" ht="21.6" customHeight="1" x14ac:dyDescent="0.2">
      <c r="A94" s="24">
        <f t="shared" ref="A94:A101" si="5">A93+1</f>
        <v>3</v>
      </c>
      <c r="B94" s="74">
        <v>86893</v>
      </c>
      <c r="C94" s="111" t="s">
        <v>363</v>
      </c>
      <c r="D94" s="131" t="s">
        <v>138</v>
      </c>
      <c r="E94" s="118" t="s">
        <v>5</v>
      </c>
      <c r="F94" s="130" t="s">
        <v>210</v>
      </c>
      <c r="G94" s="109">
        <v>257827</v>
      </c>
    </row>
    <row r="95" spans="1:7" ht="21" customHeight="1" x14ac:dyDescent="0.2">
      <c r="A95" s="24">
        <f t="shared" si="5"/>
        <v>4</v>
      </c>
      <c r="B95" s="74">
        <v>87363</v>
      </c>
      <c r="C95" s="111" t="s">
        <v>526</v>
      </c>
      <c r="D95" s="131" t="s">
        <v>138</v>
      </c>
      <c r="E95" s="118" t="s">
        <v>409</v>
      </c>
      <c r="F95" s="130" t="s">
        <v>523</v>
      </c>
      <c r="G95" s="109">
        <v>6240000</v>
      </c>
    </row>
    <row r="96" spans="1:7" ht="21" customHeight="1" x14ac:dyDescent="0.2">
      <c r="A96" s="24">
        <f t="shared" si="5"/>
        <v>5</v>
      </c>
      <c r="B96" s="74">
        <v>87367</v>
      </c>
      <c r="C96" s="111" t="s">
        <v>424</v>
      </c>
      <c r="D96" s="131" t="s">
        <v>138</v>
      </c>
      <c r="E96" s="118" t="s">
        <v>425</v>
      </c>
      <c r="F96" s="130" t="s">
        <v>523</v>
      </c>
      <c r="G96" s="109">
        <v>48784801.329999998</v>
      </c>
    </row>
    <row r="97" spans="1:7" ht="21" customHeight="1" x14ac:dyDescent="0.2">
      <c r="A97" s="49">
        <f t="shared" si="5"/>
        <v>6</v>
      </c>
      <c r="B97" s="74">
        <v>87368</v>
      </c>
      <c r="C97" s="111" t="s">
        <v>427</v>
      </c>
      <c r="D97" s="131" t="s">
        <v>138</v>
      </c>
      <c r="E97" s="118" t="s">
        <v>289</v>
      </c>
      <c r="F97" s="130" t="s">
        <v>523</v>
      </c>
      <c r="G97" s="213">
        <v>960000</v>
      </c>
    </row>
    <row r="98" spans="1:7" ht="21" customHeight="1" x14ac:dyDescent="0.2">
      <c r="A98" s="49">
        <f t="shared" si="5"/>
        <v>7</v>
      </c>
      <c r="B98" s="74">
        <v>87369</v>
      </c>
      <c r="C98" s="111" t="s">
        <v>428</v>
      </c>
      <c r="D98" s="131" t="s">
        <v>138</v>
      </c>
      <c r="E98" s="118" t="s">
        <v>289</v>
      </c>
      <c r="F98" s="130" t="s">
        <v>119</v>
      </c>
      <c r="G98" s="213">
        <v>6240000</v>
      </c>
    </row>
    <row r="99" spans="1:7" ht="21" customHeight="1" x14ac:dyDescent="0.2">
      <c r="A99" s="49">
        <f t="shared" si="5"/>
        <v>8</v>
      </c>
      <c r="B99" s="74">
        <v>87371</v>
      </c>
      <c r="C99" s="111" t="s">
        <v>521</v>
      </c>
      <c r="D99" s="131" t="s">
        <v>138</v>
      </c>
      <c r="E99" s="118" t="s">
        <v>289</v>
      </c>
      <c r="F99" s="130" t="s">
        <v>523</v>
      </c>
      <c r="G99" s="213">
        <v>6240000</v>
      </c>
    </row>
    <row r="100" spans="1:7" ht="21" customHeight="1" x14ac:dyDescent="0.2">
      <c r="A100" s="49">
        <f t="shared" si="5"/>
        <v>9</v>
      </c>
      <c r="B100" s="74">
        <v>87372</v>
      </c>
      <c r="C100" s="111" t="s">
        <v>520</v>
      </c>
      <c r="D100" s="131" t="s">
        <v>138</v>
      </c>
      <c r="E100" s="118" t="s">
        <v>289</v>
      </c>
      <c r="F100" s="130" t="s">
        <v>523</v>
      </c>
      <c r="G100" s="213">
        <v>7200000</v>
      </c>
    </row>
    <row r="101" spans="1:7" ht="20.25" customHeight="1" x14ac:dyDescent="0.2">
      <c r="A101" s="309">
        <f t="shared" si="5"/>
        <v>10</v>
      </c>
      <c r="B101" s="98">
        <v>86846</v>
      </c>
      <c r="C101" s="83" t="s">
        <v>370</v>
      </c>
      <c r="D101" s="309" t="s">
        <v>45</v>
      </c>
      <c r="E101" s="339" t="s">
        <v>5</v>
      </c>
      <c r="F101" s="130" t="s">
        <v>340</v>
      </c>
      <c r="G101" s="163">
        <v>1162895.17</v>
      </c>
    </row>
    <row r="102" spans="1:7" ht="20.25" customHeight="1" x14ac:dyDescent="0.2">
      <c r="A102" s="310"/>
      <c r="B102" s="104">
        <v>87340</v>
      </c>
      <c r="C102" s="83" t="s">
        <v>371</v>
      </c>
      <c r="D102" s="310"/>
      <c r="E102" s="340"/>
      <c r="F102" s="130" t="s">
        <v>210</v>
      </c>
      <c r="G102" s="175">
        <v>1023347.75</v>
      </c>
    </row>
    <row r="103" spans="1:7" ht="20.25" customHeight="1" x14ac:dyDescent="0.2">
      <c r="A103" s="309">
        <f>A101+1</f>
        <v>11</v>
      </c>
      <c r="B103" s="49">
        <v>86851</v>
      </c>
      <c r="C103" s="83" t="s">
        <v>532</v>
      </c>
      <c r="D103" s="309" t="s">
        <v>50</v>
      </c>
      <c r="E103" s="334" t="s">
        <v>5</v>
      </c>
      <c r="F103" s="130" t="s">
        <v>340</v>
      </c>
      <c r="G103" s="163">
        <v>6546048</v>
      </c>
    </row>
    <row r="104" spans="1:7" ht="20.25" customHeight="1" x14ac:dyDescent="0.2">
      <c r="A104" s="316"/>
      <c r="B104" s="121">
        <v>87337</v>
      </c>
      <c r="C104" s="156" t="s">
        <v>531</v>
      </c>
      <c r="D104" s="316"/>
      <c r="E104" s="341"/>
      <c r="F104" s="190" t="s">
        <v>210</v>
      </c>
      <c r="G104" s="216">
        <v>5760839.04</v>
      </c>
    </row>
    <row r="105" spans="1:7" s="48" customFormat="1" ht="34.5" customHeight="1" x14ac:dyDescent="0.2">
      <c r="A105" s="49">
        <f>A103+1</f>
        <v>12</v>
      </c>
      <c r="B105" s="49">
        <v>86774</v>
      </c>
      <c r="C105" s="83" t="s">
        <v>372</v>
      </c>
      <c r="D105" s="311" t="s">
        <v>7</v>
      </c>
      <c r="E105" s="311" t="s">
        <v>5</v>
      </c>
      <c r="F105" s="130" t="s">
        <v>340</v>
      </c>
      <c r="G105" s="181">
        <f>4380900+3285639</f>
        <v>7666539</v>
      </c>
    </row>
    <row r="106" spans="1:7" s="48" customFormat="1" ht="34.5" customHeight="1" x14ac:dyDescent="0.2">
      <c r="A106" s="311">
        <f>A105+1</f>
        <v>13</v>
      </c>
      <c r="B106" s="49">
        <v>86855</v>
      </c>
      <c r="C106" s="83" t="s">
        <v>268</v>
      </c>
      <c r="D106" s="311"/>
      <c r="E106" s="311"/>
      <c r="F106" s="130" t="s">
        <v>210</v>
      </c>
      <c r="G106" s="181">
        <v>4380852</v>
      </c>
    </row>
    <row r="107" spans="1:7" s="48" customFormat="1" ht="34.5" customHeight="1" x14ac:dyDescent="0.2">
      <c r="A107" s="309"/>
      <c r="B107" s="116">
        <v>87338</v>
      </c>
      <c r="C107" s="112" t="s">
        <v>373</v>
      </c>
      <c r="D107" s="309"/>
      <c r="E107" s="309"/>
      <c r="F107" s="190" t="s">
        <v>210</v>
      </c>
      <c r="G107" s="259">
        <v>3855149.76</v>
      </c>
    </row>
    <row r="108" spans="1:7" ht="29.25" customHeight="1" x14ac:dyDescent="0.2">
      <c r="A108" s="307">
        <f>A106+1</f>
        <v>14</v>
      </c>
      <c r="B108" s="24">
        <v>86853</v>
      </c>
      <c r="C108" s="25" t="s">
        <v>374</v>
      </c>
      <c r="D108" s="307" t="s">
        <v>47</v>
      </c>
      <c r="E108" s="338" t="s">
        <v>5</v>
      </c>
      <c r="F108" s="130" t="s">
        <v>340</v>
      </c>
      <c r="G108" s="8">
        <v>714816</v>
      </c>
    </row>
    <row r="109" spans="1:7" ht="29.25" customHeight="1" x14ac:dyDescent="0.2">
      <c r="A109" s="307"/>
      <c r="B109" s="24">
        <v>87344</v>
      </c>
      <c r="C109" s="25" t="s">
        <v>375</v>
      </c>
      <c r="D109" s="307"/>
      <c r="E109" s="338"/>
      <c r="F109" s="130" t="s">
        <v>210</v>
      </c>
      <c r="G109" s="8">
        <v>629038.07999999996</v>
      </c>
    </row>
    <row r="110" spans="1:7" s="48" customFormat="1" ht="30" x14ac:dyDescent="0.2">
      <c r="A110" s="313">
        <f>A108+1</f>
        <v>15</v>
      </c>
      <c r="B110" s="74">
        <v>86852</v>
      </c>
      <c r="C110" s="102" t="s">
        <v>392</v>
      </c>
      <c r="D110" s="313" t="s">
        <v>47</v>
      </c>
      <c r="E110" s="322" t="s">
        <v>5</v>
      </c>
      <c r="F110" s="257" t="s">
        <v>340</v>
      </c>
      <c r="G110" s="109">
        <v>5723570.9400000004</v>
      </c>
    </row>
    <row r="111" spans="1:7" s="48" customFormat="1" ht="21.75" customHeight="1" x14ac:dyDescent="0.2">
      <c r="A111" s="299"/>
      <c r="B111" s="38">
        <v>87332</v>
      </c>
      <c r="C111" s="69" t="s">
        <v>393</v>
      </c>
      <c r="D111" s="299"/>
      <c r="E111" s="333"/>
      <c r="F111" s="130" t="s">
        <v>210</v>
      </c>
      <c r="G111" s="109">
        <v>5036742.4800000004</v>
      </c>
    </row>
    <row r="112" spans="1:7" ht="21" customHeight="1" x14ac:dyDescent="0.2">
      <c r="A112" s="74">
        <f>A110+1</f>
        <v>16</v>
      </c>
      <c r="B112" s="30">
        <v>86831</v>
      </c>
      <c r="C112" s="69" t="s">
        <v>320</v>
      </c>
      <c r="D112" s="24" t="s">
        <v>116</v>
      </c>
      <c r="E112" s="29" t="s">
        <v>321</v>
      </c>
      <c r="F112" s="195" t="s">
        <v>322</v>
      </c>
      <c r="G112" s="212">
        <v>1985160</v>
      </c>
    </row>
    <row r="113" spans="1:9" s="48" customFormat="1" ht="21.75" customHeight="1" x14ac:dyDescent="0.2">
      <c r="A113" s="24">
        <f>A112+1</f>
        <v>17</v>
      </c>
      <c r="B113" s="24">
        <v>86836</v>
      </c>
      <c r="C113" s="72" t="s">
        <v>494</v>
      </c>
      <c r="D113" s="131" t="s">
        <v>270</v>
      </c>
      <c r="E113" s="118" t="s">
        <v>5</v>
      </c>
      <c r="F113" s="130" t="s">
        <v>340</v>
      </c>
      <c r="G113" s="109">
        <v>315000</v>
      </c>
    </row>
    <row r="114" spans="1:9" s="48" customFormat="1" ht="30" x14ac:dyDescent="0.2">
      <c r="A114" s="298">
        <f>A113+1</f>
        <v>18</v>
      </c>
      <c r="B114" s="49">
        <v>86849</v>
      </c>
      <c r="C114" s="83" t="s">
        <v>257</v>
      </c>
      <c r="D114" s="49" t="s">
        <v>56</v>
      </c>
      <c r="E114" s="49" t="s">
        <v>5</v>
      </c>
      <c r="F114" s="209" t="s">
        <v>340</v>
      </c>
      <c r="G114" s="164">
        <v>1749367.69</v>
      </c>
    </row>
    <row r="115" spans="1:9" s="48" customFormat="1" ht="30" customHeight="1" x14ac:dyDescent="0.2">
      <c r="A115" s="299"/>
      <c r="B115" s="49">
        <v>87331</v>
      </c>
      <c r="C115" s="83" t="s">
        <v>382</v>
      </c>
      <c r="D115" s="49" t="s">
        <v>56</v>
      </c>
      <c r="E115" s="49" t="s">
        <v>5</v>
      </c>
      <c r="F115" s="209" t="s">
        <v>210</v>
      </c>
      <c r="G115" s="164">
        <v>1539443.52</v>
      </c>
    </row>
    <row r="116" spans="1:9" s="48" customFormat="1" ht="30" x14ac:dyDescent="0.2">
      <c r="A116" s="307">
        <f>A114+1</f>
        <v>19</v>
      </c>
      <c r="B116" s="98">
        <v>86847</v>
      </c>
      <c r="C116" s="83" t="s">
        <v>259</v>
      </c>
      <c r="D116" s="311" t="s">
        <v>52</v>
      </c>
      <c r="E116" s="311" t="s">
        <v>5</v>
      </c>
      <c r="F116" s="130" t="s">
        <v>340</v>
      </c>
      <c r="G116" s="164">
        <v>21557223.579999998</v>
      </c>
    </row>
    <row r="117" spans="1:9" s="48" customFormat="1" ht="30" x14ac:dyDescent="0.2">
      <c r="A117" s="308"/>
      <c r="B117" s="146">
        <v>87329</v>
      </c>
      <c r="C117" s="145" t="s">
        <v>368</v>
      </c>
      <c r="D117" s="312"/>
      <c r="E117" s="312"/>
      <c r="F117" s="229" t="s">
        <v>210</v>
      </c>
      <c r="G117" s="284">
        <v>18970356.719999999</v>
      </c>
    </row>
    <row r="118" spans="1:9" ht="23.25" customHeight="1" x14ac:dyDescent="0.2">
      <c r="A118" s="40"/>
      <c r="B118" s="35"/>
      <c r="C118" s="154"/>
      <c r="D118" s="35"/>
      <c r="E118" s="80"/>
      <c r="F118" s="208"/>
      <c r="G118" s="206"/>
    </row>
    <row r="119" spans="1:9" ht="23.25" customHeight="1" x14ac:dyDescent="0.2">
      <c r="A119" s="300" t="s">
        <v>107</v>
      </c>
      <c r="B119" s="300"/>
      <c r="C119" s="300"/>
      <c r="D119" s="300"/>
      <c r="E119" s="300"/>
      <c r="F119" s="300"/>
      <c r="G119" s="300"/>
    </row>
    <row r="120" spans="1:9" ht="23.25" customHeight="1" x14ac:dyDescent="0.2">
      <c r="A120" s="300" t="s">
        <v>571</v>
      </c>
      <c r="B120" s="300"/>
      <c r="C120" s="300"/>
      <c r="D120" s="300"/>
      <c r="E120" s="300"/>
      <c r="F120" s="300"/>
      <c r="G120" s="300"/>
    </row>
    <row r="121" spans="1:9" ht="46.5" customHeight="1" x14ac:dyDescent="0.2">
      <c r="A121" s="41" t="s">
        <v>12</v>
      </c>
      <c r="B121" s="42" t="s">
        <v>13</v>
      </c>
      <c r="C121" s="41" t="s">
        <v>19</v>
      </c>
      <c r="D121" s="41" t="s">
        <v>1</v>
      </c>
      <c r="E121" s="41" t="s">
        <v>16</v>
      </c>
      <c r="F121" s="41" t="s">
        <v>15</v>
      </c>
      <c r="G121" s="2" t="s">
        <v>3</v>
      </c>
    </row>
    <row r="122" spans="1:9" s="48" customFormat="1" ht="21.6" customHeight="1" x14ac:dyDescent="0.2">
      <c r="A122" s="298">
        <f>A116+1</f>
        <v>20</v>
      </c>
      <c r="B122" s="116">
        <v>86841</v>
      </c>
      <c r="C122" s="240" t="s">
        <v>396</v>
      </c>
      <c r="D122" s="309" t="s">
        <v>52</v>
      </c>
      <c r="E122" s="309" t="s">
        <v>5</v>
      </c>
      <c r="F122" s="210" t="s">
        <v>210</v>
      </c>
      <c r="G122" s="164">
        <v>3783240</v>
      </c>
    </row>
    <row r="123" spans="1:9" s="48" customFormat="1" ht="21.6" customHeight="1" x14ac:dyDescent="0.2">
      <c r="A123" s="299"/>
      <c r="B123" s="49">
        <v>87339</v>
      </c>
      <c r="C123" s="85" t="s">
        <v>381</v>
      </c>
      <c r="D123" s="310"/>
      <c r="E123" s="310"/>
      <c r="F123" s="210" t="s">
        <v>210</v>
      </c>
      <c r="G123" s="155">
        <v>3329251.2</v>
      </c>
    </row>
    <row r="124" spans="1:9" s="48" customFormat="1" ht="21.6" customHeight="1" x14ac:dyDescent="0.2">
      <c r="A124" s="313">
        <f>A122+1</f>
        <v>21</v>
      </c>
      <c r="B124" s="38">
        <v>86827</v>
      </c>
      <c r="C124" s="87" t="s">
        <v>377</v>
      </c>
      <c r="D124" s="313" t="s">
        <v>431</v>
      </c>
      <c r="E124" s="313" t="s">
        <v>5</v>
      </c>
      <c r="F124" s="190" t="s">
        <v>340</v>
      </c>
      <c r="G124" s="119">
        <v>10000</v>
      </c>
      <c r="I124" s="97"/>
    </row>
    <row r="125" spans="1:9" s="48" customFormat="1" ht="30" customHeight="1" x14ac:dyDescent="0.2">
      <c r="A125" s="299"/>
      <c r="B125" s="53">
        <v>86828</v>
      </c>
      <c r="C125" s="57" t="s">
        <v>378</v>
      </c>
      <c r="D125" s="299"/>
      <c r="E125" s="299"/>
      <c r="F125" s="190" t="s">
        <v>340</v>
      </c>
      <c r="G125" s="17">
        <v>140000</v>
      </c>
      <c r="I125" s="97"/>
    </row>
    <row r="126" spans="1:9" ht="21.75" customHeight="1" x14ac:dyDescent="0.2">
      <c r="A126" s="298">
        <f>A124+1</f>
        <v>22</v>
      </c>
      <c r="B126" s="49">
        <v>86850</v>
      </c>
      <c r="C126" s="83" t="s">
        <v>258</v>
      </c>
      <c r="D126" s="309" t="s">
        <v>86</v>
      </c>
      <c r="E126" s="309" t="s">
        <v>5</v>
      </c>
      <c r="F126" s="130" t="s">
        <v>340</v>
      </c>
      <c r="G126" s="164">
        <v>21385969.289999999</v>
      </c>
      <c r="I126" s="82"/>
    </row>
    <row r="127" spans="1:9" ht="21.75" customHeight="1" x14ac:dyDescent="0.2">
      <c r="A127" s="313"/>
      <c r="B127" s="116">
        <v>87341</v>
      </c>
      <c r="C127" s="112" t="s">
        <v>379</v>
      </c>
      <c r="D127" s="316"/>
      <c r="E127" s="316"/>
      <c r="F127" s="190" t="s">
        <v>210</v>
      </c>
      <c r="G127" s="174">
        <v>18819652.98</v>
      </c>
      <c r="I127" s="82"/>
    </row>
    <row r="128" spans="1:9" ht="30" x14ac:dyDescent="0.2">
      <c r="A128" s="309">
        <f>A126+1</f>
        <v>23</v>
      </c>
      <c r="B128" s="116">
        <v>86848</v>
      </c>
      <c r="C128" s="112" t="s">
        <v>260</v>
      </c>
      <c r="D128" s="309" t="s">
        <v>86</v>
      </c>
      <c r="E128" s="309" t="s">
        <v>5</v>
      </c>
      <c r="F128" s="190" t="s">
        <v>340</v>
      </c>
      <c r="G128" s="207">
        <v>6069754.3600000003</v>
      </c>
    </row>
    <row r="129" spans="1:9" ht="30" x14ac:dyDescent="0.2">
      <c r="A129" s="310"/>
      <c r="B129" s="49">
        <v>87330</v>
      </c>
      <c r="C129" s="83" t="s">
        <v>369</v>
      </c>
      <c r="D129" s="310"/>
      <c r="E129" s="310"/>
      <c r="F129" s="130" t="s">
        <v>210</v>
      </c>
      <c r="G129" s="164">
        <v>5341329.18</v>
      </c>
    </row>
    <row r="130" spans="1:9" ht="30" x14ac:dyDescent="0.2">
      <c r="A130" s="309">
        <f>A128+1</f>
        <v>24</v>
      </c>
      <c r="B130" s="49">
        <v>86845</v>
      </c>
      <c r="C130" s="83" t="s">
        <v>262</v>
      </c>
      <c r="D130" s="309" t="s">
        <v>30</v>
      </c>
      <c r="E130" s="309" t="s">
        <v>5</v>
      </c>
      <c r="F130" s="130" t="s">
        <v>340</v>
      </c>
      <c r="G130" s="164">
        <v>21960000</v>
      </c>
    </row>
    <row r="131" spans="1:9" ht="30" x14ac:dyDescent="0.2">
      <c r="A131" s="310"/>
      <c r="B131" s="104">
        <v>87343</v>
      </c>
      <c r="C131" s="84" t="s">
        <v>387</v>
      </c>
      <c r="D131" s="310"/>
      <c r="E131" s="310"/>
      <c r="F131" s="130" t="s">
        <v>210</v>
      </c>
      <c r="G131" s="155">
        <v>19324800</v>
      </c>
    </row>
    <row r="132" spans="1:9" ht="30" x14ac:dyDescent="0.2">
      <c r="A132" s="309">
        <f>A130+1</f>
        <v>25</v>
      </c>
      <c r="B132" s="104">
        <v>86854</v>
      </c>
      <c r="C132" s="84" t="s">
        <v>261</v>
      </c>
      <c r="D132" s="309" t="s">
        <v>30</v>
      </c>
      <c r="E132" s="309" t="s">
        <v>5</v>
      </c>
      <c r="F132" s="215" t="s">
        <v>340</v>
      </c>
      <c r="G132" s="155">
        <v>21600000</v>
      </c>
    </row>
    <row r="133" spans="1:9" ht="30" x14ac:dyDescent="0.2">
      <c r="A133" s="310"/>
      <c r="B133" s="104">
        <v>87342</v>
      </c>
      <c r="C133" s="84" t="s">
        <v>388</v>
      </c>
      <c r="D133" s="310"/>
      <c r="E133" s="310"/>
      <c r="F133" s="215" t="s">
        <v>210</v>
      </c>
      <c r="G133" s="155">
        <v>19008000</v>
      </c>
    </row>
    <row r="134" spans="1:9" ht="30" x14ac:dyDescent="0.2">
      <c r="A134" s="346">
        <f>A132+1</f>
        <v>26</v>
      </c>
      <c r="B134" s="146">
        <v>86805</v>
      </c>
      <c r="C134" s="145" t="s">
        <v>267</v>
      </c>
      <c r="D134" s="146" t="s">
        <v>80</v>
      </c>
      <c r="E134" s="347" t="s">
        <v>92</v>
      </c>
      <c r="F134" s="285" t="s">
        <v>498</v>
      </c>
      <c r="G134" s="284">
        <v>257400</v>
      </c>
    </row>
    <row r="135" spans="1:9" ht="21" customHeight="1" x14ac:dyDescent="0.2">
      <c r="A135" s="136">
        <f>A134</f>
        <v>26</v>
      </c>
      <c r="B135" s="77"/>
      <c r="C135" s="137" t="s">
        <v>2</v>
      </c>
      <c r="D135" s="141"/>
      <c r="E135" s="141"/>
      <c r="F135" s="141"/>
      <c r="G135" s="140">
        <f>SUM(G91:G134)</f>
        <v>682707105.29999995</v>
      </c>
    </row>
    <row r="136" spans="1:9" ht="21.75" customHeight="1" x14ac:dyDescent="0.2">
      <c r="A136" s="40"/>
      <c r="B136" s="157"/>
      <c r="C136" s="158"/>
      <c r="D136" s="157"/>
      <c r="E136" s="157"/>
      <c r="F136" s="208"/>
      <c r="G136" s="232"/>
      <c r="I136" s="82"/>
    </row>
    <row r="137" spans="1:9" ht="21" customHeight="1" x14ac:dyDescent="0.2">
      <c r="A137" s="95"/>
      <c r="B137" s="90"/>
      <c r="C137" s="91"/>
      <c r="D137" s="90"/>
      <c r="E137" s="92"/>
      <c r="F137" s="92"/>
      <c r="G137" s="93"/>
    </row>
    <row r="138" spans="1:9" ht="21" customHeight="1" x14ac:dyDescent="0.2">
      <c r="A138" s="300" t="s">
        <v>107</v>
      </c>
      <c r="B138" s="300"/>
      <c r="C138" s="300"/>
      <c r="D138" s="300"/>
      <c r="E138" s="300"/>
      <c r="F138" s="300"/>
      <c r="G138" s="300"/>
    </row>
    <row r="139" spans="1:9" ht="21" customHeight="1" x14ac:dyDescent="0.2">
      <c r="A139" s="300" t="s">
        <v>571</v>
      </c>
      <c r="B139" s="300"/>
      <c r="C139" s="300"/>
      <c r="D139" s="300"/>
      <c r="E139" s="300"/>
      <c r="F139" s="300"/>
      <c r="G139" s="300"/>
    </row>
    <row r="140" spans="1:9" ht="47.25" customHeight="1" x14ac:dyDescent="0.2">
      <c r="A140" s="275" t="s">
        <v>12</v>
      </c>
      <c r="B140" s="276" t="s">
        <v>13</v>
      </c>
      <c r="C140" s="277" t="s">
        <v>469</v>
      </c>
      <c r="D140" s="275" t="s">
        <v>1</v>
      </c>
      <c r="E140" s="275" t="s">
        <v>16</v>
      </c>
      <c r="F140" s="275" t="s">
        <v>15</v>
      </c>
      <c r="G140" s="278" t="s">
        <v>3</v>
      </c>
    </row>
    <row r="141" spans="1:9" ht="20.25" customHeight="1" x14ac:dyDescent="0.2">
      <c r="A141" s="22">
        <v>1</v>
      </c>
      <c r="B141" s="279">
        <v>87398</v>
      </c>
      <c r="C141" s="23" t="s">
        <v>522</v>
      </c>
      <c r="D141" s="22" t="s">
        <v>510</v>
      </c>
      <c r="E141" s="280" t="s">
        <v>127</v>
      </c>
      <c r="F141" s="281" t="s">
        <v>523</v>
      </c>
      <c r="G141" s="282">
        <v>9440273</v>
      </c>
    </row>
    <row r="142" spans="1:9" ht="20.25" customHeight="1" x14ac:dyDescent="0.2">
      <c r="A142" s="74">
        <f>A141+1</f>
        <v>2</v>
      </c>
      <c r="B142" s="74">
        <v>87399</v>
      </c>
      <c r="C142" s="111" t="s">
        <v>511</v>
      </c>
      <c r="D142" s="131" t="s">
        <v>510</v>
      </c>
      <c r="E142" s="104" t="s">
        <v>127</v>
      </c>
      <c r="F142" s="130" t="s">
        <v>523</v>
      </c>
      <c r="G142" s="109">
        <v>300000</v>
      </c>
    </row>
    <row r="143" spans="1:9" ht="20.25" customHeight="1" x14ac:dyDescent="0.2">
      <c r="A143" s="74">
        <f>A142+1</f>
        <v>3</v>
      </c>
      <c r="B143" s="74">
        <v>87304</v>
      </c>
      <c r="C143" s="111" t="s">
        <v>376</v>
      </c>
      <c r="D143" s="74" t="s">
        <v>305</v>
      </c>
      <c r="E143" s="118" t="s">
        <v>289</v>
      </c>
      <c r="F143" s="215" t="s">
        <v>119</v>
      </c>
      <c r="G143" s="213">
        <v>200000</v>
      </c>
    </row>
    <row r="144" spans="1:9" ht="20.25" customHeight="1" x14ac:dyDescent="0.2">
      <c r="A144" s="24">
        <f>A143+1</f>
        <v>4</v>
      </c>
      <c r="B144" s="53">
        <v>86772</v>
      </c>
      <c r="C144" s="50" t="s">
        <v>146</v>
      </c>
      <c r="D144" s="81" t="s">
        <v>51</v>
      </c>
      <c r="E144" s="236" t="s">
        <v>127</v>
      </c>
      <c r="F144" s="26" t="s">
        <v>119</v>
      </c>
      <c r="G144" s="8">
        <v>1500000</v>
      </c>
    </row>
    <row r="145" spans="1:7" ht="20.25" customHeight="1" x14ac:dyDescent="0.2">
      <c r="A145" s="24">
        <f>A144+1</f>
        <v>5</v>
      </c>
      <c r="B145" s="46">
        <v>87396</v>
      </c>
      <c r="C145" s="111" t="s">
        <v>524</v>
      </c>
      <c r="D145" s="81" t="s">
        <v>51</v>
      </c>
      <c r="E145" s="236" t="s">
        <v>127</v>
      </c>
      <c r="F145" s="130" t="s">
        <v>523</v>
      </c>
      <c r="G145" s="8">
        <v>150000</v>
      </c>
    </row>
    <row r="146" spans="1:7" s="48" customFormat="1" ht="20.25" customHeight="1" x14ac:dyDescent="0.2">
      <c r="A146" s="24">
        <f t="shared" ref="A146:A148" si="6">A145+1</f>
        <v>6</v>
      </c>
      <c r="B146" s="24">
        <v>86864</v>
      </c>
      <c r="C146" s="115" t="s">
        <v>249</v>
      </c>
      <c r="D146" s="24" t="s">
        <v>47</v>
      </c>
      <c r="E146" s="29" t="s">
        <v>127</v>
      </c>
      <c r="F146" s="26" t="s">
        <v>119</v>
      </c>
      <c r="G146" s="187">
        <v>1500000</v>
      </c>
    </row>
    <row r="147" spans="1:7" s="48" customFormat="1" ht="20.25" customHeight="1" x14ac:dyDescent="0.2">
      <c r="A147" s="24">
        <f t="shared" si="6"/>
        <v>7</v>
      </c>
      <c r="B147" s="24">
        <v>86842</v>
      </c>
      <c r="C147" s="50" t="s">
        <v>236</v>
      </c>
      <c r="D147" s="81" t="s">
        <v>47</v>
      </c>
      <c r="E147" s="88" t="s">
        <v>127</v>
      </c>
      <c r="F147" s="64" t="s">
        <v>119</v>
      </c>
      <c r="G147" s="187">
        <v>320000</v>
      </c>
    </row>
    <row r="148" spans="1:7" s="48" customFormat="1" ht="20.25" customHeight="1" x14ac:dyDescent="0.2">
      <c r="A148" s="24">
        <f t="shared" si="6"/>
        <v>8</v>
      </c>
      <c r="B148" s="24">
        <v>87357</v>
      </c>
      <c r="C148" s="50" t="s">
        <v>527</v>
      </c>
      <c r="D148" s="81" t="s">
        <v>47</v>
      </c>
      <c r="E148" s="88" t="s">
        <v>127</v>
      </c>
      <c r="F148" s="130" t="s">
        <v>523</v>
      </c>
      <c r="G148" s="8">
        <v>1000000</v>
      </c>
    </row>
    <row r="149" spans="1:7" s="48" customFormat="1" ht="20.25" customHeight="1" x14ac:dyDescent="0.2">
      <c r="A149" s="298">
        <f>A148+1</f>
        <v>9</v>
      </c>
      <c r="B149" s="74">
        <v>86770</v>
      </c>
      <c r="C149" s="111" t="s">
        <v>147</v>
      </c>
      <c r="D149" s="131" t="s">
        <v>128</v>
      </c>
      <c r="E149" s="118" t="s">
        <v>127</v>
      </c>
      <c r="F149" s="113" t="s">
        <v>119</v>
      </c>
      <c r="G149" s="109">
        <v>1000000</v>
      </c>
    </row>
    <row r="150" spans="1:7" s="48" customFormat="1" ht="20.25" customHeight="1" x14ac:dyDescent="0.2">
      <c r="A150" s="313"/>
      <c r="B150" s="24">
        <v>86790</v>
      </c>
      <c r="C150" s="111" t="s">
        <v>148</v>
      </c>
      <c r="D150" s="131" t="s">
        <v>128</v>
      </c>
      <c r="E150" s="118" t="s">
        <v>127</v>
      </c>
      <c r="F150" s="113" t="s">
        <v>119</v>
      </c>
      <c r="G150" s="109">
        <v>500000</v>
      </c>
    </row>
    <row r="151" spans="1:7" s="48" customFormat="1" ht="20.25" customHeight="1" x14ac:dyDescent="0.2">
      <c r="A151" s="299"/>
      <c r="B151" s="24">
        <v>86791</v>
      </c>
      <c r="C151" s="111" t="s">
        <v>149</v>
      </c>
      <c r="D151" s="131" t="s">
        <v>128</v>
      </c>
      <c r="E151" s="118" t="s">
        <v>127</v>
      </c>
      <c r="F151" s="113" t="s">
        <v>119</v>
      </c>
      <c r="G151" s="109">
        <v>1300000</v>
      </c>
    </row>
    <row r="152" spans="1:7" s="48" customFormat="1" ht="20.25" customHeight="1" x14ac:dyDescent="0.2">
      <c r="A152" s="24">
        <f>A149+1</f>
        <v>10</v>
      </c>
      <c r="B152" s="24">
        <v>86844</v>
      </c>
      <c r="C152" s="69" t="s">
        <v>269</v>
      </c>
      <c r="D152" s="81" t="s">
        <v>128</v>
      </c>
      <c r="E152" s="88" t="s">
        <v>127</v>
      </c>
      <c r="F152" s="89" t="s">
        <v>119</v>
      </c>
      <c r="G152" s="8">
        <v>450000</v>
      </c>
    </row>
    <row r="153" spans="1:7" s="48" customFormat="1" ht="20.25" customHeight="1" x14ac:dyDescent="0.2">
      <c r="A153" s="24">
        <f>A152+1</f>
        <v>11</v>
      </c>
      <c r="B153" s="272">
        <v>87397</v>
      </c>
      <c r="C153" s="111" t="s">
        <v>525</v>
      </c>
      <c r="D153" s="131" t="s">
        <v>517</v>
      </c>
      <c r="E153" s="88" t="s">
        <v>127</v>
      </c>
      <c r="F153" s="130" t="s">
        <v>523</v>
      </c>
      <c r="G153" s="109">
        <v>200000</v>
      </c>
    </row>
    <row r="154" spans="1:7" s="48" customFormat="1" ht="20.25" customHeight="1" x14ac:dyDescent="0.2">
      <c r="A154" s="298">
        <f>A153+1</f>
        <v>12</v>
      </c>
      <c r="B154" s="24">
        <v>86789</v>
      </c>
      <c r="C154" s="115" t="s">
        <v>150</v>
      </c>
      <c r="D154" s="24" t="s">
        <v>52</v>
      </c>
      <c r="E154" s="29" t="s">
        <v>127</v>
      </c>
      <c r="F154" s="89" t="s">
        <v>119</v>
      </c>
      <c r="G154" s="17">
        <v>400000</v>
      </c>
    </row>
    <row r="155" spans="1:7" s="48" customFormat="1" ht="20.25" customHeight="1" x14ac:dyDescent="0.2">
      <c r="A155" s="313"/>
      <c r="B155" s="74">
        <v>86792</v>
      </c>
      <c r="C155" s="68" t="s">
        <v>151</v>
      </c>
      <c r="D155" s="74" t="s">
        <v>52</v>
      </c>
      <c r="E155" s="29" t="s">
        <v>127</v>
      </c>
      <c r="F155" s="113" t="s">
        <v>119</v>
      </c>
      <c r="G155" s="119">
        <v>100000</v>
      </c>
    </row>
    <row r="156" spans="1:7" s="48" customFormat="1" ht="20.25" customHeight="1" x14ac:dyDescent="0.2">
      <c r="A156" s="299"/>
      <c r="B156" s="24">
        <v>86813</v>
      </c>
      <c r="C156" s="115" t="s">
        <v>183</v>
      </c>
      <c r="D156" s="24" t="s">
        <v>52</v>
      </c>
      <c r="E156" s="29" t="s">
        <v>127</v>
      </c>
      <c r="F156" s="89" t="s">
        <v>119</v>
      </c>
      <c r="G156" s="17">
        <v>700000</v>
      </c>
    </row>
    <row r="157" spans="1:7" ht="20.25" customHeight="1" x14ac:dyDescent="0.2">
      <c r="A157" s="37">
        <f>A154+1</f>
        <v>13</v>
      </c>
      <c r="B157" s="37">
        <v>86865</v>
      </c>
      <c r="C157" s="231" t="s">
        <v>263</v>
      </c>
      <c r="D157" s="37" t="s">
        <v>30</v>
      </c>
      <c r="E157" s="37" t="s">
        <v>127</v>
      </c>
      <c r="F157" s="285" t="s">
        <v>119</v>
      </c>
      <c r="G157" s="286">
        <v>3000000</v>
      </c>
    </row>
    <row r="158" spans="1:7" ht="20.25" customHeight="1" x14ac:dyDescent="0.2">
      <c r="A158" s="35"/>
      <c r="B158" s="35"/>
      <c r="C158" s="154"/>
      <c r="D158" s="35"/>
      <c r="E158" s="35"/>
      <c r="F158" s="226"/>
      <c r="G158" s="294"/>
    </row>
    <row r="159" spans="1:7" ht="20.25" customHeight="1" x14ac:dyDescent="0.2">
      <c r="A159" s="35"/>
      <c r="B159" s="35"/>
      <c r="C159" s="154"/>
      <c r="D159" s="35"/>
      <c r="E159" s="35"/>
      <c r="F159" s="226"/>
      <c r="G159" s="294"/>
    </row>
    <row r="160" spans="1:7" ht="20.25" customHeight="1" x14ac:dyDescent="0.2">
      <c r="A160" s="300" t="s">
        <v>107</v>
      </c>
      <c r="B160" s="300"/>
      <c r="C160" s="300"/>
      <c r="D160" s="300"/>
      <c r="E160" s="300"/>
      <c r="F160" s="300"/>
      <c r="G160" s="300"/>
    </row>
    <row r="161" spans="1:7" ht="20.25" customHeight="1" x14ac:dyDescent="0.2">
      <c r="A161" s="300" t="s">
        <v>571</v>
      </c>
      <c r="B161" s="300"/>
      <c r="C161" s="300"/>
      <c r="D161" s="300"/>
      <c r="E161" s="300"/>
      <c r="F161" s="300"/>
      <c r="G161" s="300"/>
    </row>
    <row r="162" spans="1:7" ht="47.25" customHeight="1" x14ac:dyDescent="0.2">
      <c r="A162" s="41" t="s">
        <v>12</v>
      </c>
      <c r="B162" s="42" t="s">
        <v>13</v>
      </c>
      <c r="C162" s="20" t="s">
        <v>469</v>
      </c>
      <c r="D162" s="41" t="s">
        <v>1</v>
      </c>
      <c r="E162" s="41" t="s">
        <v>16</v>
      </c>
      <c r="F162" s="41" t="s">
        <v>15</v>
      </c>
      <c r="G162" s="2" t="s">
        <v>3</v>
      </c>
    </row>
    <row r="163" spans="1:7" ht="30" x14ac:dyDescent="0.2">
      <c r="A163" s="74">
        <f>A157+1</f>
        <v>14</v>
      </c>
      <c r="B163" s="74">
        <v>86866</v>
      </c>
      <c r="C163" s="108" t="s">
        <v>264</v>
      </c>
      <c r="D163" s="74" t="s">
        <v>30</v>
      </c>
      <c r="E163" s="74" t="s">
        <v>127</v>
      </c>
      <c r="F163" s="188" t="s">
        <v>119</v>
      </c>
      <c r="G163" s="270">
        <v>1500000</v>
      </c>
    </row>
    <row r="164" spans="1:7" ht="20.25" customHeight="1" x14ac:dyDescent="0.2">
      <c r="A164" s="24">
        <f t="shared" ref="A164" si="7">A163+1</f>
        <v>15</v>
      </c>
      <c r="B164" s="116">
        <v>87358</v>
      </c>
      <c r="C164" s="112" t="s">
        <v>397</v>
      </c>
      <c r="D164" s="116" t="s">
        <v>30</v>
      </c>
      <c r="E164" s="116" t="s">
        <v>127</v>
      </c>
      <c r="F164" s="130" t="s">
        <v>523</v>
      </c>
      <c r="G164" s="207">
        <v>2000000</v>
      </c>
    </row>
    <row r="165" spans="1:7" ht="20.25" customHeight="1" x14ac:dyDescent="0.2">
      <c r="A165" s="24">
        <f>A164+1</f>
        <v>16</v>
      </c>
      <c r="B165" s="49">
        <v>87359</v>
      </c>
      <c r="C165" s="83" t="s">
        <v>398</v>
      </c>
      <c r="D165" s="49" t="s">
        <v>395</v>
      </c>
      <c r="E165" s="49" t="s">
        <v>127</v>
      </c>
      <c r="F165" s="130" t="s">
        <v>523</v>
      </c>
      <c r="G165" s="164">
        <v>2000000</v>
      </c>
    </row>
    <row r="166" spans="1:7" ht="30" x14ac:dyDescent="0.2">
      <c r="A166" s="24">
        <f>A165+1</f>
        <v>17</v>
      </c>
      <c r="B166" s="49">
        <v>87400</v>
      </c>
      <c r="C166" s="83" t="s">
        <v>512</v>
      </c>
      <c r="D166" s="49" t="s">
        <v>513</v>
      </c>
      <c r="E166" s="49" t="s">
        <v>127</v>
      </c>
      <c r="F166" s="130" t="s">
        <v>523</v>
      </c>
      <c r="G166" s="164">
        <v>1000000</v>
      </c>
    </row>
    <row r="167" spans="1:7" ht="20.25" customHeight="1" x14ac:dyDescent="0.2">
      <c r="A167" s="314">
        <f>A166+1</f>
        <v>18</v>
      </c>
      <c r="B167" s="24">
        <v>86838</v>
      </c>
      <c r="C167" s="25" t="s">
        <v>297</v>
      </c>
      <c r="D167" s="24" t="s">
        <v>49</v>
      </c>
      <c r="E167" s="29" t="s">
        <v>5</v>
      </c>
      <c r="F167" s="130" t="s">
        <v>210</v>
      </c>
      <c r="G167" s="185">
        <v>450000</v>
      </c>
    </row>
    <row r="168" spans="1:7" ht="20.25" customHeight="1" x14ac:dyDescent="0.2">
      <c r="A168" s="348"/>
      <c r="B168" s="37">
        <v>86839</v>
      </c>
      <c r="C168" s="231" t="s">
        <v>298</v>
      </c>
      <c r="D168" s="37" t="s">
        <v>49</v>
      </c>
      <c r="E168" s="349" t="s">
        <v>5</v>
      </c>
      <c r="F168" s="229" t="s">
        <v>210</v>
      </c>
      <c r="G168" s="286">
        <v>1550000</v>
      </c>
    </row>
    <row r="169" spans="1:7" ht="21" customHeight="1" x14ac:dyDescent="0.2">
      <c r="A169" s="136">
        <f>A167</f>
        <v>18</v>
      </c>
      <c r="B169" s="77"/>
      <c r="C169" s="137" t="s">
        <v>535</v>
      </c>
      <c r="D169" s="141"/>
      <c r="E169" s="141"/>
      <c r="F169" s="141"/>
      <c r="G169" s="140">
        <f>SUM(G141:G168)</f>
        <v>30560273</v>
      </c>
    </row>
    <row r="170" spans="1:7" s="94" customFormat="1" ht="21" customHeight="1" x14ac:dyDescent="0.2">
      <c r="A170" s="300" t="s">
        <v>107</v>
      </c>
      <c r="B170" s="300"/>
      <c r="C170" s="300"/>
      <c r="D170" s="300"/>
      <c r="E170" s="300"/>
      <c r="F170" s="300"/>
      <c r="G170" s="300"/>
    </row>
    <row r="171" spans="1:7" s="94" customFormat="1" ht="21" customHeight="1" x14ac:dyDescent="0.2">
      <c r="A171" s="300" t="s">
        <v>571</v>
      </c>
      <c r="B171" s="300"/>
      <c r="C171" s="300"/>
      <c r="D171" s="300"/>
      <c r="E171" s="300"/>
      <c r="F171" s="300"/>
      <c r="G171" s="300"/>
    </row>
    <row r="172" spans="1:7" s="94" customFormat="1" ht="18" x14ac:dyDescent="0.2">
      <c r="A172" s="41" t="s">
        <v>12</v>
      </c>
      <c r="B172" s="42" t="s">
        <v>13</v>
      </c>
      <c r="C172" s="41" t="s">
        <v>606</v>
      </c>
      <c r="D172" s="41" t="s">
        <v>1</v>
      </c>
      <c r="E172" s="41" t="s">
        <v>16</v>
      </c>
      <c r="F172" s="41" t="s">
        <v>15</v>
      </c>
      <c r="G172" s="2" t="s">
        <v>3</v>
      </c>
    </row>
    <row r="173" spans="1:7" s="94" customFormat="1" ht="23.45" customHeight="1" x14ac:dyDescent="0.2">
      <c r="A173" s="315">
        <v>1</v>
      </c>
      <c r="B173" s="251">
        <v>72015</v>
      </c>
      <c r="C173" s="252" t="s">
        <v>607</v>
      </c>
      <c r="D173" s="251" t="s">
        <v>439</v>
      </c>
      <c r="E173" s="253" t="s">
        <v>5</v>
      </c>
      <c r="F173" s="254" t="s">
        <v>304</v>
      </c>
      <c r="G173" s="255">
        <v>35777265.240000002</v>
      </c>
    </row>
    <row r="174" spans="1:7" s="94" customFormat="1" ht="23.45" customHeight="1" x14ac:dyDescent="0.2">
      <c r="A174" s="316"/>
      <c r="B174" s="290">
        <v>72316</v>
      </c>
      <c r="C174" s="252" t="s">
        <v>567</v>
      </c>
      <c r="D174" s="251" t="s">
        <v>439</v>
      </c>
      <c r="E174" s="253" t="s">
        <v>5</v>
      </c>
      <c r="F174" s="254" t="s">
        <v>304</v>
      </c>
      <c r="G174" s="255">
        <v>327358.02</v>
      </c>
    </row>
    <row r="175" spans="1:7" s="94" customFormat="1" ht="23.45" customHeight="1" x14ac:dyDescent="0.2">
      <c r="A175" s="316"/>
      <c r="B175" s="251">
        <v>72317</v>
      </c>
      <c r="C175" s="292" t="s">
        <v>603</v>
      </c>
      <c r="D175" s="251" t="s">
        <v>439</v>
      </c>
      <c r="E175" s="253" t="s">
        <v>5</v>
      </c>
      <c r="F175" s="254" t="s">
        <v>304</v>
      </c>
      <c r="G175" s="293">
        <v>364676</v>
      </c>
    </row>
    <row r="176" spans="1:7" s="94" customFormat="1" ht="23.45" customHeight="1" x14ac:dyDescent="0.2">
      <c r="A176" s="317"/>
      <c r="B176" s="251">
        <v>72318</v>
      </c>
      <c r="C176" s="292" t="s">
        <v>604</v>
      </c>
      <c r="D176" s="251" t="s">
        <v>439</v>
      </c>
      <c r="E176" s="253" t="s">
        <v>5</v>
      </c>
      <c r="F176" s="254" t="s">
        <v>304</v>
      </c>
      <c r="G176" s="293">
        <v>1500000</v>
      </c>
    </row>
    <row r="177" spans="1:7" s="94" customFormat="1" ht="21" customHeight="1" x14ac:dyDescent="0.2">
      <c r="A177" s="247">
        <f>A173</f>
        <v>1</v>
      </c>
      <c r="B177" s="101"/>
      <c r="C177" s="248" t="s">
        <v>605</v>
      </c>
      <c r="D177" s="247"/>
      <c r="E177" s="249"/>
      <c r="F177" s="249"/>
      <c r="G177" s="250">
        <f>G173+G174+G175+G176</f>
        <v>37969299.260000005</v>
      </c>
    </row>
    <row r="178" spans="1:7" ht="18" x14ac:dyDescent="0.2">
      <c r="A178" s="200" t="s">
        <v>237</v>
      </c>
      <c r="B178" s="90"/>
      <c r="C178" s="91"/>
      <c r="D178" s="90"/>
      <c r="E178" s="92"/>
      <c r="F178" s="92"/>
      <c r="G178" s="201"/>
    </row>
    <row r="179" spans="1:7" ht="21" customHeight="1" x14ac:dyDescent="0.2">
      <c r="A179" s="95"/>
      <c r="B179" s="90"/>
      <c r="C179" s="91"/>
      <c r="D179" s="90"/>
      <c r="E179" s="92"/>
      <c r="F179" s="92"/>
      <c r="G179" s="93"/>
    </row>
    <row r="180" spans="1:7" ht="21" customHeight="1" x14ac:dyDescent="0.2">
      <c r="A180" s="300" t="s">
        <v>107</v>
      </c>
      <c r="B180" s="300"/>
      <c r="C180" s="300"/>
      <c r="D180" s="300"/>
      <c r="E180" s="300"/>
      <c r="F180" s="300"/>
      <c r="G180" s="300"/>
    </row>
    <row r="181" spans="1:7" ht="21" customHeight="1" x14ac:dyDescent="0.2">
      <c r="A181" s="300" t="s">
        <v>571</v>
      </c>
      <c r="B181" s="300"/>
      <c r="C181" s="300"/>
      <c r="D181" s="300"/>
      <c r="E181" s="300"/>
      <c r="F181" s="300"/>
      <c r="G181" s="300"/>
    </row>
    <row r="182" spans="1:7" ht="15.75" x14ac:dyDescent="0.2">
      <c r="A182" s="41" t="s">
        <v>12</v>
      </c>
      <c r="B182" s="42" t="s">
        <v>13</v>
      </c>
      <c r="C182" s="41" t="s">
        <v>11</v>
      </c>
      <c r="D182" s="41" t="s">
        <v>1</v>
      </c>
      <c r="E182" s="41" t="s">
        <v>16</v>
      </c>
      <c r="F182" s="41" t="s">
        <v>15</v>
      </c>
      <c r="G182" s="2" t="s">
        <v>3</v>
      </c>
    </row>
    <row r="183" spans="1:7" ht="21" customHeight="1" x14ac:dyDescent="0.2">
      <c r="A183" s="74">
        <v>1</v>
      </c>
      <c r="B183" s="30">
        <v>86765</v>
      </c>
      <c r="C183" s="50" t="s">
        <v>429</v>
      </c>
      <c r="D183" s="24" t="s">
        <v>63</v>
      </c>
      <c r="E183" s="71" t="s">
        <v>64</v>
      </c>
      <c r="F183" s="189" t="s">
        <v>119</v>
      </c>
      <c r="G183" s="8">
        <v>373336</v>
      </c>
    </row>
    <row r="184" spans="1:7" ht="21" customHeight="1" x14ac:dyDescent="0.2">
      <c r="A184" s="74">
        <f t="shared" ref="A184:A201" si="8">A183+1</f>
        <v>2</v>
      </c>
      <c r="B184" s="24">
        <v>87362</v>
      </c>
      <c r="C184" s="25" t="s">
        <v>503</v>
      </c>
      <c r="D184" s="24" t="s">
        <v>413</v>
      </c>
      <c r="E184" s="29" t="s">
        <v>97</v>
      </c>
      <c r="F184" s="189" t="s">
        <v>414</v>
      </c>
      <c r="G184" s="8">
        <v>108000</v>
      </c>
    </row>
    <row r="185" spans="1:7" ht="21" customHeight="1" x14ac:dyDescent="0.2">
      <c r="A185" s="74">
        <f t="shared" si="8"/>
        <v>3</v>
      </c>
      <c r="B185" s="24">
        <v>86756</v>
      </c>
      <c r="C185" s="115" t="s">
        <v>105</v>
      </c>
      <c r="D185" s="24" t="s">
        <v>34</v>
      </c>
      <c r="E185" s="71" t="s">
        <v>106</v>
      </c>
      <c r="F185" s="189" t="s">
        <v>210</v>
      </c>
      <c r="G185" s="8" t="s">
        <v>26</v>
      </c>
    </row>
    <row r="186" spans="1:7" ht="21" customHeight="1" x14ac:dyDescent="0.2">
      <c r="A186" s="74">
        <f t="shared" si="8"/>
        <v>4</v>
      </c>
      <c r="B186" s="38">
        <v>87376</v>
      </c>
      <c r="C186" s="115" t="s">
        <v>486</v>
      </c>
      <c r="D186" s="24" t="s">
        <v>487</v>
      </c>
      <c r="E186" s="71" t="s">
        <v>64</v>
      </c>
      <c r="F186" s="189" t="s">
        <v>560</v>
      </c>
      <c r="G186" s="8">
        <v>77770</v>
      </c>
    </row>
    <row r="187" spans="1:7" s="33" customFormat="1" ht="21" customHeight="1" x14ac:dyDescent="0.2">
      <c r="A187" s="74">
        <f t="shared" si="8"/>
        <v>5</v>
      </c>
      <c r="B187" s="24">
        <v>86783</v>
      </c>
      <c r="C187" s="87" t="s">
        <v>154</v>
      </c>
      <c r="D187" s="38" t="s">
        <v>155</v>
      </c>
      <c r="E187" s="24" t="s">
        <v>66</v>
      </c>
      <c r="F187" s="193" t="s">
        <v>119</v>
      </c>
      <c r="G187" s="176">
        <v>78000</v>
      </c>
    </row>
    <row r="188" spans="1:7" s="33" customFormat="1" ht="21" customHeight="1" x14ac:dyDescent="0.2">
      <c r="A188" s="74">
        <f t="shared" si="8"/>
        <v>6</v>
      </c>
      <c r="B188" s="74">
        <v>87141</v>
      </c>
      <c r="C188" s="50" t="s">
        <v>519</v>
      </c>
      <c r="D188" s="81" t="s">
        <v>138</v>
      </c>
      <c r="E188" s="24" t="s">
        <v>495</v>
      </c>
      <c r="F188" s="189" t="s">
        <v>457</v>
      </c>
      <c r="G188" s="10">
        <v>43552147.009999998</v>
      </c>
    </row>
    <row r="189" spans="1:7" s="33" customFormat="1" ht="21" customHeight="1" x14ac:dyDescent="0.2">
      <c r="A189" s="74">
        <f t="shared" si="8"/>
        <v>7</v>
      </c>
      <c r="B189" s="74">
        <v>87391</v>
      </c>
      <c r="C189" s="50" t="s">
        <v>518</v>
      </c>
      <c r="D189" s="81" t="s">
        <v>138</v>
      </c>
      <c r="E189" s="24" t="s">
        <v>495</v>
      </c>
      <c r="F189" s="189" t="s">
        <v>119</v>
      </c>
      <c r="G189" s="10">
        <v>8500000</v>
      </c>
    </row>
    <row r="190" spans="1:7" ht="21" customHeight="1" x14ac:dyDescent="0.2">
      <c r="A190" s="74">
        <f t="shared" si="8"/>
        <v>8</v>
      </c>
      <c r="B190" s="24">
        <v>83439</v>
      </c>
      <c r="C190" s="25" t="s">
        <v>143</v>
      </c>
      <c r="D190" s="24" t="s">
        <v>135</v>
      </c>
      <c r="E190" s="24" t="s">
        <v>82</v>
      </c>
      <c r="F190" s="189" t="s">
        <v>119</v>
      </c>
      <c r="G190" s="8">
        <v>336000</v>
      </c>
    </row>
    <row r="191" spans="1:7" ht="20.25" customHeight="1" x14ac:dyDescent="0.2">
      <c r="A191" s="74">
        <f t="shared" si="8"/>
        <v>9</v>
      </c>
      <c r="B191" s="38">
        <v>83441</v>
      </c>
      <c r="C191" s="25" t="s">
        <v>144</v>
      </c>
      <c r="D191" s="24" t="s">
        <v>135</v>
      </c>
      <c r="E191" s="38" t="s">
        <v>82</v>
      </c>
      <c r="F191" s="193" t="s">
        <v>119</v>
      </c>
      <c r="G191" s="8">
        <v>156000</v>
      </c>
    </row>
    <row r="192" spans="1:7" ht="21" customHeight="1" x14ac:dyDescent="0.2">
      <c r="A192" s="74">
        <f t="shared" si="8"/>
        <v>10</v>
      </c>
      <c r="B192" s="24">
        <v>87366</v>
      </c>
      <c r="C192" s="105" t="s">
        <v>502</v>
      </c>
      <c r="D192" s="38" t="s">
        <v>174</v>
      </c>
      <c r="E192" s="29" t="s">
        <v>97</v>
      </c>
      <c r="F192" s="189" t="s">
        <v>422</v>
      </c>
      <c r="G192" s="124">
        <v>395848</v>
      </c>
    </row>
    <row r="193" spans="1:7" ht="21" customHeight="1" x14ac:dyDescent="0.2">
      <c r="A193" s="74">
        <f t="shared" si="8"/>
        <v>11</v>
      </c>
      <c r="B193" s="24">
        <v>83332</v>
      </c>
      <c r="C193" s="50" t="s">
        <v>57</v>
      </c>
      <c r="D193" s="24" t="s">
        <v>58</v>
      </c>
      <c r="E193" s="24" t="s">
        <v>59</v>
      </c>
      <c r="F193" s="26" t="s">
        <v>119</v>
      </c>
      <c r="G193" s="8">
        <v>8503919.9299999997</v>
      </c>
    </row>
    <row r="194" spans="1:7" ht="21" customHeight="1" x14ac:dyDescent="0.2">
      <c r="A194" s="74">
        <f t="shared" si="8"/>
        <v>12</v>
      </c>
      <c r="B194" s="24">
        <v>83414</v>
      </c>
      <c r="C194" s="50" t="s">
        <v>98</v>
      </c>
      <c r="D194" s="24" t="s">
        <v>203</v>
      </c>
      <c r="E194" s="24" t="s">
        <v>59</v>
      </c>
      <c r="F194" s="189" t="s">
        <v>119</v>
      </c>
      <c r="G194" s="8">
        <v>1302840</v>
      </c>
    </row>
    <row r="195" spans="1:7" ht="21" customHeight="1" x14ac:dyDescent="0.2">
      <c r="A195" s="74">
        <f t="shared" si="8"/>
        <v>13</v>
      </c>
      <c r="B195" s="24">
        <v>86708</v>
      </c>
      <c r="C195" s="83" t="s">
        <v>204</v>
      </c>
      <c r="D195" s="49" t="s">
        <v>90</v>
      </c>
      <c r="E195" s="147" t="s">
        <v>89</v>
      </c>
      <c r="F195" s="194" t="s">
        <v>306</v>
      </c>
      <c r="G195" s="350">
        <v>8725494.9600000009</v>
      </c>
    </row>
    <row r="196" spans="1:7" ht="21" customHeight="1" x14ac:dyDescent="0.2">
      <c r="A196" s="74">
        <f t="shared" si="8"/>
        <v>14</v>
      </c>
      <c r="B196" s="38">
        <v>83605</v>
      </c>
      <c r="C196" s="105" t="s">
        <v>419</v>
      </c>
      <c r="D196" s="38" t="s">
        <v>90</v>
      </c>
      <c r="E196" s="192" t="s">
        <v>89</v>
      </c>
      <c r="F196" s="245" t="s">
        <v>215</v>
      </c>
      <c r="G196" s="67">
        <v>478000</v>
      </c>
    </row>
    <row r="197" spans="1:7" ht="21" customHeight="1" x14ac:dyDescent="0.2">
      <c r="A197" s="74">
        <f t="shared" si="8"/>
        <v>15</v>
      </c>
      <c r="B197" s="24">
        <v>83617</v>
      </c>
      <c r="C197" s="25" t="s">
        <v>489</v>
      </c>
      <c r="D197" s="24" t="s">
        <v>90</v>
      </c>
      <c r="E197" s="192" t="s">
        <v>89</v>
      </c>
      <c r="F197" s="271" t="s">
        <v>490</v>
      </c>
      <c r="G197" s="241">
        <v>88000</v>
      </c>
    </row>
    <row r="198" spans="1:7" ht="21" customHeight="1" x14ac:dyDescent="0.2">
      <c r="A198" s="74">
        <f t="shared" si="8"/>
        <v>16</v>
      </c>
      <c r="B198" s="24">
        <v>86898</v>
      </c>
      <c r="C198" s="25" t="s">
        <v>445</v>
      </c>
      <c r="D198" s="24" t="s">
        <v>90</v>
      </c>
      <c r="E198" s="192" t="s">
        <v>89</v>
      </c>
      <c r="F198" s="271" t="s">
        <v>563</v>
      </c>
      <c r="G198" s="67">
        <v>90800</v>
      </c>
    </row>
    <row r="199" spans="1:7" ht="21" customHeight="1" x14ac:dyDescent="0.2">
      <c r="A199" s="74">
        <f t="shared" si="8"/>
        <v>17</v>
      </c>
      <c r="B199" s="24">
        <v>83579</v>
      </c>
      <c r="C199" s="25" t="s">
        <v>433</v>
      </c>
      <c r="D199" s="24" t="s">
        <v>432</v>
      </c>
      <c r="E199" s="189" t="s">
        <v>438</v>
      </c>
      <c r="F199" s="246" t="s">
        <v>119</v>
      </c>
      <c r="G199" s="8">
        <v>891920</v>
      </c>
    </row>
    <row r="200" spans="1:7" ht="21" customHeight="1" x14ac:dyDescent="0.2">
      <c r="A200" s="74">
        <f t="shared" si="8"/>
        <v>18</v>
      </c>
      <c r="B200" s="53">
        <v>83621</v>
      </c>
      <c r="C200" s="57" t="s">
        <v>555</v>
      </c>
      <c r="D200" s="53" t="s">
        <v>557</v>
      </c>
      <c r="E200" s="192" t="s">
        <v>556</v>
      </c>
      <c r="F200" s="245" t="s">
        <v>119</v>
      </c>
      <c r="G200" s="67" t="s">
        <v>558</v>
      </c>
    </row>
    <row r="201" spans="1:7" ht="21" customHeight="1" x14ac:dyDescent="0.2">
      <c r="A201" s="54">
        <f t="shared" si="8"/>
        <v>19</v>
      </c>
      <c r="B201" s="233">
        <v>86861</v>
      </c>
      <c r="C201" s="129" t="s">
        <v>434</v>
      </c>
      <c r="D201" s="37" t="s">
        <v>116</v>
      </c>
      <c r="E201" s="256" t="s">
        <v>251</v>
      </c>
      <c r="F201" s="202" t="s">
        <v>252</v>
      </c>
      <c r="G201" s="230">
        <v>1093490.3999999999</v>
      </c>
    </row>
    <row r="202" spans="1:7" ht="21" customHeight="1" x14ac:dyDescent="0.2">
      <c r="A202" s="35"/>
      <c r="B202" s="122"/>
      <c r="C202" s="51"/>
      <c r="D202" s="35"/>
      <c r="E202" s="80"/>
      <c r="F202" s="226"/>
      <c r="G202" s="206"/>
    </row>
    <row r="203" spans="1:7" ht="21" customHeight="1" x14ac:dyDescent="0.2">
      <c r="A203" s="300" t="s">
        <v>107</v>
      </c>
      <c r="B203" s="300"/>
      <c r="C203" s="300"/>
      <c r="D203" s="300"/>
      <c r="E203" s="300"/>
      <c r="F203" s="300"/>
      <c r="G203" s="300"/>
    </row>
    <row r="204" spans="1:7" ht="21" customHeight="1" x14ac:dyDescent="0.2">
      <c r="A204" s="300" t="s">
        <v>571</v>
      </c>
      <c r="B204" s="300"/>
      <c r="C204" s="300"/>
      <c r="D204" s="300"/>
      <c r="E204" s="300"/>
      <c r="F204" s="300"/>
      <c r="G204" s="300"/>
    </row>
    <row r="205" spans="1:7" ht="15.75" x14ac:dyDescent="0.2">
      <c r="A205" s="41" t="s">
        <v>12</v>
      </c>
      <c r="B205" s="42" t="s">
        <v>13</v>
      </c>
      <c r="C205" s="41" t="s">
        <v>11</v>
      </c>
      <c r="D205" s="41" t="s">
        <v>1</v>
      </c>
      <c r="E205" s="41" t="s">
        <v>16</v>
      </c>
      <c r="F205" s="41" t="s">
        <v>15</v>
      </c>
      <c r="G205" s="2" t="s">
        <v>3</v>
      </c>
    </row>
    <row r="206" spans="1:7" ht="21" customHeight="1" x14ac:dyDescent="0.2">
      <c r="A206" s="74">
        <f>A201+1</f>
        <v>20</v>
      </c>
      <c r="B206" s="30">
        <v>83577</v>
      </c>
      <c r="C206" s="70" t="s">
        <v>295</v>
      </c>
      <c r="D206" s="53" t="s">
        <v>116</v>
      </c>
      <c r="E206" s="29" t="s">
        <v>142</v>
      </c>
      <c r="F206" s="189" t="s">
        <v>426</v>
      </c>
      <c r="G206" s="214">
        <v>2000000</v>
      </c>
    </row>
    <row r="207" spans="1:7" ht="21" customHeight="1" x14ac:dyDescent="0.2">
      <c r="A207" s="74">
        <f t="shared" ref="A207:A218" si="9">A206+1</f>
        <v>21</v>
      </c>
      <c r="B207" s="30">
        <v>86886</v>
      </c>
      <c r="C207" s="70" t="s">
        <v>295</v>
      </c>
      <c r="D207" s="53" t="s">
        <v>116</v>
      </c>
      <c r="E207" s="29" t="s">
        <v>296</v>
      </c>
      <c r="F207" s="189" t="s">
        <v>215</v>
      </c>
      <c r="G207" s="214">
        <v>800000</v>
      </c>
    </row>
    <row r="208" spans="1:7" ht="21" customHeight="1" x14ac:dyDescent="0.2">
      <c r="A208" s="74">
        <f t="shared" si="9"/>
        <v>22</v>
      </c>
      <c r="B208" s="30">
        <v>86885</v>
      </c>
      <c r="C208" s="70" t="s">
        <v>410</v>
      </c>
      <c r="D208" s="53" t="s">
        <v>116</v>
      </c>
      <c r="E208" s="29" t="s">
        <v>198</v>
      </c>
      <c r="F208" s="189" t="s">
        <v>564</v>
      </c>
      <c r="G208" s="214">
        <f>870000*5</f>
        <v>4350000</v>
      </c>
    </row>
    <row r="209" spans="1:8" ht="21" customHeight="1" x14ac:dyDescent="0.2">
      <c r="A209" s="74">
        <f t="shared" si="9"/>
        <v>23</v>
      </c>
      <c r="B209" s="30">
        <v>86897</v>
      </c>
      <c r="C209" s="70" t="s">
        <v>442</v>
      </c>
      <c r="D209" s="53" t="s">
        <v>116</v>
      </c>
      <c r="E209" s="58" t="s">
        <v>441</v>
      </c>
      <c r="F209" s="189" t="s">
        <v>443</v>
      </c>
      <c r="G209" s="217">
        <v>1050940</v>
      </c>
    </row>
    <row r="210" spans="1:8" ht="21" customHeight="1" x14ac:dyDescent="0.2">
      <c r="A210" s="74">
        <f>A209+1</f>
        <v>24</v>
      </c>
      <c r="B210" s="120">
        <v>87318</v>
      </c>
      <c r="C210" s="114" t="s">
        <v>342</v>
      </c>
      <c r="D210" s="24" t="s">
        <v>116</v>
      </c>
      <c r="E210" s="58" t="s">
        <v>344</v>
      </c>
      <c r="F210" s="195" t="s">
        <v>293</v>
      </c>
      <c r="G210" s="212">
        <v>810271.28</v>
      </c>
    </row>
    <row r="211" spans="1:8" ht="21" customHeight="1" x14ac:dyDescent="0.2">
      <c r="A211" s="74">
        <f t="shared" si="9"/>
        <v>25</v>
      </c>
      <c r="B211" s="30">
        <v>87319</v>
      </c>
      <c r="C211" s="69" t="s">
        <v>343</v>
      </c>
      <c r="D211" s="24" t="s">
        <v>116</v>
      </c>
      <c r="E211" s="29" t="s">
        <v>344</v>
      </c>
      <c r="F211" s="189" t="s">
        <v>345</v>
      </c>
      <c r="G211" s="258">
        <v>965713.3</v>
      </c>
    </row>
    <row r="212" spans="1:8" ht="21" customHeight="1" x14ac:dyDescent="0.2">
      <c r="A212" s="74">
        <f t="shared" si="9"/>
        <v>26</v>
      </c>
      <c r="B212" s="30">
        <v>87394</v>
      </c>
      <c r="C212" s="69" t="s">
        <v>596</v>
      </c>
      <c r="D212" s="24" t="s">
        <v>116</v>
      </c>
      <c r="E212" s="29" t="s">
        <v>344</v>
      </c>
      <c r="F212" s="189" t="s">
        <v>597</v>
      </c>
      <c r="G212" s="258">
        <v>1430907.65</v>
      </c>
    </row>
    <row r="213" spans="1:8" ht="21" customHeight="1" x14ac:dyDescent="0.2">
      <c r="A213" s="74">
        <f t="shared" si="9"/>
        <v>27</v>
      </c>
      <c r="B213" s="30">
        <v>87354</v>
      </c>
      <c r="C213" s="69" t="s">
        <v>390</v>
      </c>
      <c r="D213" s="24" t="s">
        <v>116</v>
      </c>
      <c r="E213" s="153" t="s">
        <v>251</v>
      </c>
      <c r="F213" s="189" t="s">
        <v>391</v>
      </c>
      <c r="G213" s="258">
        <v>1006981.2</v>
      </c>
    </row>
    <row r="214" spans="1:8" ht="21" customHeight="1" x14ac:dyDescent="0.2">
      <c r="A214" s="74">
        <f t="shared" si="9"/>
        <v>28</v>
      </c>
      <c r="B214" s="30">
        <v>87374</v>
      </c>
      <c r="C214" s="69" t="s">
        <v>598</v>
      </c>
      <c r="D214" s="24" t="s">
        <v>116</v>
      </c>
      <c r="E214" s="153" t="s">
        <v>599</v>
      </c>
      <c r="F214" s="189" t="s">
        <v>600</v>
      </c>
      <c r="G214" s="258">
        <v>1159200</v>
      </c>
    </row>
    <row r="215" spans="1:8" ht="21" customHeight="1" x14ac:dyDescent="0.2">
      <c r="A215" s="74">
        <f t="shared" si="9"/>
        <v>29</v>
      </c>
      <c r="B215" s="30">
        <v>87406</v>
      </c>
      <c r="C215" s="69" t="s">
        <v>601</v>
      </c>
      <c r="D215" s="24" t="s">
        <v>116</v>
      </c>
      <c r="E215" s="153" t="s">
        <v>251</v>
      </c>
      <c r="F215" s="189" t="s">
        <v>602</v>
      </c>
      <c r="G215" s="187">
        <v>317204.15999999997</v>
      </c>
    </row>
    <row r="216" spans="1:8" ht="21" customHeight="1" x14ac:dyDescent="0.2">
      <c r="A216" s="74">
        <f>A215+1</f>
        <v>30</v>
      </c>
      <c r="B216" s="152">
        <v>86877</v>
      </c>
      <c r="C216" s="70" t="s">
        <v>310</v>
      </c>
      <c r="D216" s="53" t="s">
        <v>72</v>
      </c>
      <c r="E216" s="58" t="s">
        <v>64</v>
      </c>
      <c r="F216" s="192" t="s">
        <v>119</v>
      </c>
      <c r="G216" s="217">
        <v>200000</v>
      </c>
    </row>
    <row r="217" spans="1:8" ht="21" customHeight="1" x14ac:dyDescent="0.2">
      <c r="A217" s="74">
        <f t="shared" si="9"/>
        <v>31</v>
      </c>
      <c r="B217" s="24">
        <v>87315</v>
      </c>
      <c r="C217" s="25" t="s">
        <v>327</v>
      </c>
      <c r="D217" s="24" t="s">
        <v>205</v>
      </c>
      <c r="E217" s="29" t="s">
        <v>27</v>
      </c>
      <c r="F217" s="189" t="s">
        <v>328</v>
      </c>
      <c r="G217" s="8">
        <v>1244000</v>
      </c>
    </row>
    <row r="218" spans="1:8" ht="21" customHeight="1" x14ac:dyDescent="0.2">
      <c r="A218" s="298">
        <f t="shared" si="9"/>
        <v>32</v>
      </c>
      <c r="B218" s="49">
        <v>86787</v>
      </c>
      <c r="C218" s="305" t="s">
        <v>139</v>
      </c>
      <c r="D218" s="309" t="s">
        <v>62</v>
      </c>
      <c r="E218" s="334" t="s">
        <v>140</v>
      </c>
      <c r="F218" s="301" t="s">
        <v>218</v>
      </c>
      <c r="G218" s="336">
        <v>6599900</v>
      </c>
      <c r="H218" s="171"/>
    </row>
    <row r="219" spans="1:8" ht="21" customHeight="1" x14ac:dyDescent="0.2">
      <c r="A219" s="299"/>
      <c r="B219" s="49">
        <v>86834</v>
      </c>
      <c r="C219" s="306"/>
      <c r="D219" s="310"/>
      <c r="E219" s="335"/>
      <c r="F219" s="302"/>
      <c r="G219" s="337"/>
    </row>
    <row r="220" spans="1:8" ht="21" customHeight="1" x14ac:dyDescent="0.2">
      <c r="A220" s="53">
        <f>A218+1</f>
        <v>33</v>
      </c>
      <c r="B220" s="49">
        <v>87375</v>
      </c>
      <c r="C220" s="84" t="s">
        <v>465</v>
      </c>
      <c r="D220" s="104" t="s">
        <v>91</v>
      </c>
      <c r="E220" s="147" t="s">
        <v>466</v>
      </c>
      <c r="F220" s="189" t="s">
        <v>467</v>
      </c>
      <c r="G220" s="155">
        <v>2587612.6</v>
      </c>
    </row>
    <row r="221" spans="1:8" ht="21" customHeight="1" x14ac:dyDescent="0.2">
      <c r="A221" s="53">
        <f>A220+1</f>
        <v>34</v>
      </c>
      <c r="B221" s="53">
        <v>87320</v>
      </c>
      <c r="C221" s="57" t="s">
        <v>346</v>
      </c>
      <c r="D221" s="53" t="s">
        <v>91</v>
      </c>
      <c r="E221" s="53" t="s">
        <v>344</v>
      </c>
      <c r="F221" s="192" t="s">
        <v>345</v>
      </c>
      <c r="G221" s="107">
        <v>994817.78</v>
      </c>
    </row>
    <row r="222" spans="1:8" ht="21" customHeight="1" x14ac:dyDescent="0.2">
      <c r="A222" s="53">
        <f>A221+1</f>
        <v>35</v>
      </c>
      <c r="B222" s="32">
        <v>86759</v>
      </c>
      <c r="C222" s="25" t="s">
        <v>120</v>
      </c>
      <c r="D222" s="24" t="s">
        <v>10</v>
      </c>
      <c r="E222" s="29" t="s">
        <v>177</v>
      </c>
      <c r="F222" s="197" t="s">
        <v>498</v>
      </c>
      <c r="G222" s="8">
        <v>3080149.66</v>
      </c>
    </row>
    <row r="223" spans="1:8" ht="21" customHeight="1" x14ac:dyDescent="0.2">
      <c r="A223" s="53">
        <f>A222+1</f>
        <v>36</v>
      </c>
      <c r="B223" s="24">
        <v>86662</v>
      </c>
      <c r="C223" s="25" t="s">
        <v>70</v>
      </c>
      <c r="D223" s="24" t="s">
        <v>10</v>
      </c>
      <c r="E223" s="29" t="s">
        <v>71</v>
      </c>
      <c r="F223" s="197" t="s">
        <v>238</v>
      </c>
      <c r="G223" s="8">
        <v>2128081.5</v>
      </c>
    </row>
    <row r="224" spans="1:8" ht="21" customHeight="1" x14ac:dyDescent="0.2">
      <c r="A224" s="53">
        <f>A223+1</f>
        <v>37</v>
      </c>
      <c r="B224" s="244">
        <v>83584</v>
      </c>
      <c r="C224" s="243" t="s">
        <v>435</v>
      </c>
      <c r="D224" s="24" t="s">
        <v>10</v>
      </c>
      <c r="E224" s="189" t="s">
        <v>438</v>
      </c>
      <c r="F224" s="273" t="s">
        <v>119</v>
      </c>
      <c r="G224" s="134">
        <v>500000</v>
      </c>
    </row>
    <row r="225" spans="1:7" ht="21" customHeight="1" x14ac:dyDescent="0.2">
      <c r="A225" s="53">
        <f t="shared" ref="A225:A231" si="10">A224+1</f>
        <v>38</v>
      </c>
      <c r="B225" s="244">
        <v>87353</v>
      </c>
      <c r="C225" s="243" t="s">
        <v>549</v>
      </c>
      <c r="D225" s="24" t="s">
        <v>550</v>
      </c>
      <c r="E225" s="189" t="s">
        <v>514</v>
      </c>
      <c r="F225" s="273" t="s">
        <v>323</v>
      </c>
      <c r="G225" s="134">
        <v>62179.7</v>
      </c>
    </row>
    <row r="226" spans="1:7" ht="21" customHeight="1" x14ac:dyDescent="0.2">
      <c r="A226" s="53">
        <f t="shared" si="10"/>
        <v>39</v>
      </c>
      <c r="B226" s="5">
        <v>83590</v>
      </c>
      <c r="C226" s="127" t="s">
        <v>436</v>
      </c>
      <c r="D226" s="5" t="s">
        <v>464</v>
      </c>
      <c r="E226" s="189" t="s">
        <v>438</v>
      </c>
      <c r="F226" s="273" t="s">
        <v>119</v>
      </c>
      <c r="G226" s="128">
        <v>502747</v>
      </c>
    </row>
    <row r="227" spans="1:7" ht="21" customHeight="1" x14ac:dyDescent="0.2">
      <c r="A227" s="53">
        <f t="shared" si="10"/>
        <v>40</v>
      </c>
      <c r="B227" s="5">
        <v>83598</v>
      </c>
      <c r="C227" s="127" t="s">
        <v>437</v>
      </c>
      <c r="D227" s="5" t="s">
        <v>464</v>
      </c>
      <c r="E227" s="189" t="s">
        <v>438</v>
      </c>
      <c r="F227" s="274" t="s">
        <v>340</v>
      </c>
      <c r="G227" s="128">
        <v>1029260</v>
      </c>
    </row>
    <row r="228" spans="1:7" ht="20.25" customHeight="1" x14ac:dyDescent="0.2">
      <c r="A228" s="53">
        <f t="shared" si="10"/>
        <v>41</v>
      </c>
      <c r="B228" s="5">
        <v>83615</v>
      </c>
      <c r="C228" s="111" t="s">
        <v>463</v>
      </c>
      <c r="D228" s="74" t="s">
        <v>386</v>
      </c>
      <c r="E228" s="71" t="s">
        <v>534</v>
      </c>
      <c r="F228" s="195" t="s">
        <v>515</v>
      </c>
      <c r="G228" s="187">
        <v>111524.2</v>
      </c>
    </row>
    <row r="229" spans="1:7" ht="20.25" customHeight="1" x14ac:dyDescent="0.2">
      <c r="A229" s="53">
        <f t="shared" si="10"/>
        <v>42</v>
      </c>
      <c r="B229" s="269">
        <v>87379</v>
      </c>
      <c r="C229" s="111" t="s">
        <v>500</v>
      </c>
      <c r="D229" s="74" t="s">
        <v>386</v>
      </c>
      <c r="E229" s="71" t="s">
        <v>485</v>
      </c>
      <c r="F229" s="195" t="s">
        <v>516</v>
      </c>
      <c r="G229" s="213">
        <v>1291800</v>
      </c>
    </row>
    <row r="230" spans="1:7" ht="21" customHeight="1" x14ac:dyDescent="0.2">
      <c r="A230" s="53">
        <f t="shared" si="10"/>
        <v>43</v>
      </c>
      <c r="B230" s="74">
        <v>87365</v>
      </c>
      <c r="C230" s="108" t="s">
        <v>501</v>
      </c>
      <c r="D230" s="74" t="s">
        <v>423</v>
      </c>
      <c r="E230" s="71" t="s">
        <v>97</v>
      </c>
      <c r="F230" s="195" t="s">
        <v>422</v>
      </c>
      <c r="G230" s="109">
        <v>500000</v>
      </c>
    </row>
    <row r="231" spans="1:7" ht="21" customHeight="1" x14ac:dyDescent="0.2">
      <c r="A231" s="53">
        <f t="shared" si="10"/>
        <v>44</v>
      </c>
      <c r="B231" s="46">
        <v>86881</v>
      </c>
      <c r="C231" s="25" t="s">
        <v>285</v>
      </c>
      <c r="D231" s="24" t="s">
        <v>287</v>
      </c>
      <c r="E231" s="24" t="s">
        <v>286</v>
      </c>
      <c r="F231" s="189" t="s">
        <v>422</v>
      </c>
      <c r="G231" s="8">
        <v>174276</v>
      </c>
    </row>
    <row r="232" spans="1:7" ht="21" customHeight="1" x14ac:dyDescent="0.2">
      <c r="A232" s="327">
        <f>A231+1</f>
        <v>45</v>
      </c>
      <c r="B232" s="24">
        <v>86664</v>
      </c>
      <c r="C232" s="57" t="s">
        <v>81</v>
      </c>
      <c r="D232" s="53" t="s">
        <v>116</v>
      </c>
      <c r="E232" s="53" t="s">
        <v>82</v>
      </c>
      <c r="F232" s="56"/>
      <c r="G232" s="67"/>
    </row>
    <row r="233" spans="1:7" ht="21" customHeight="1" x14ac:dyDescent="0.2">
      <c r="A233" s="328"/>
      <c r="B233" s="24">
        <v>87020</v>
      </c>
      <c r="C233" s="105" t="s">
        <v>83</v>
      </c>
      <c r="D233" s="38" t="s">
        <v>135</v>
      </c>
      <c r="E233" s="38" t="s">
        <v>82</v>
      </c>
      <c r="F233" s="193" t="s">
        <v>119</v>
      </c>
      <c r="G233" s="124">
        <v>2009194.66</v>
      </c>
    </row>
    <row r="234" spans="1:7" ht="21" customHeight="1" x14ac:dyDescent="0.2">
      <c r="A234" s="328"/>
      <c r="B234" s="24">
        <v>87021</v>
      </c>
      <c r="C234" s="105" t="s">
        <v>84</v>
      </c>
      <c r="D234" s="38" t="s">
        <v>135</v>
      </c>
      <c r="E234" s="38" t="s">
        <v>82</v>
      </c>
      <c r="F234" s="193" t="s">
        <v>119</v>
      </c>
      <c r="G234" s="124">
        <v>969353.93</v>
      </c>
    </row>
    <row r="235" spans="1:7" ht="20.25" customHeight="1" x14ac:dyDescent="0.2">
      <c r="A235" s="328"/>
      <c r="B235" s="24">
        <v>87024</v>
      </c>
      <c r="C235" s="105" t="s">
        <v>94</v>
      </c>
      <c r="D235" s="38" t="s">
        <v>136</v>
      </c>
      <c r="E235" s="38" t="s">
        <v>82</v>
      </c>
      <c r="F235" s="193" t="s">
        <v>119</v>
      </c>
      <c r="G235" s="124">
        <v>546265.81000000006</v>
      </c>
    </row>
    <row r="236" spans="1:7" ht="21" customHeight="1" x14ac:dyDescent="0.2">
      <c r="A236" s="329"/>
      <c r="B236" s="53">
        <v>87025</v>
      </c>
      <c r="C236" s="105" t="s">
        <v>95</v>
      </c>
      <c r="D236" s="38" t="s">
        <v>137</v>
      </c>
      <c r="E236" s="38" t="s">
        <v>82</v>
      </c>
      <c r="F236" s="193" t="s">
        <v>119</v>
      </c>
      <c r="G236" s="205">
        <v>1953675.28</v>
      </c>
    </row>
    <row r="237" spans="1:7" ht="20.25" customHeight="1" x14ac:dyDescent="0.2">
      <c r="A237" s="37">
        <f>A232+1</f>
        <v>46</v>
      </c>
      <c r="B237" s="233">
        <v>86884</v>
      </c>
      <c r="C237" s="231" t="s">
        <v>451</v>
      </c>
      <c r="D237" s="37" t="s">
        <v>85</v>
      </c>
      <c r="E237" s="150" t="s">
        <v>452</v>
      </c>
      <c r="F237" s="202" t="s">
        <v>119</v>
      </c>
      <c r="G237" s="230">
        <v>1000000</v>
      </c>
    </row>
    <row r="238" spans="1:7" ht="20.25" customHeight="1" x14ac:dyDescent="0.2">
      <c r="A238" s="136">
        <f>A237</f>
        <v>46</v>
      </c>
      <c r="B238" s="78"/>
      <c r="C238" s="137" t="s">
        <v>187</v>
      </c>
      <c r="D238" s="141"/>
      <c r="E238" s="141"/>
      <c r="F238" s="141"/>
      <c r="G238" s="140">
        <f>SUM(G183:G237)</f>
        <v>116127622.01000002</v>
      </c>
    </row>
    <row r="239" spans="1:7" ht="21" customHeight="1" x14ac:dyDescent="0.2">
      <c r="A239" s="40"/>
      <c r="B239" s="39"/>
      <c r="C239" s="47"/>
      <c r="D239" s="15"/>
      <c r="E239" s="15"/>
      <c r="F239" s="15"/>
      <c r="G239" s="16"/>
    </row>
    <row r="240" spans="1:7" ht="15.75" x14ac:dyDescent="0.2">
      <c r="A240" s="95"/>
      <c r="B240" s="40"/>
      <c r="C240" s="40"/>
      <c r="D240" s="13"/>
      <c r="E240" s="13"/>
      <c r="F240" s="13"/>
      <c r="G240" s="14"/>
    </row>
    <row r="241" spans="1:7" ht="15.75" x14ac:dyDescent="0.2">
      <c r="A241" s="95"/>
      <c r="B241" s="40"/>
      <c r="C241" s="40"/>
      <c r="D241" s="13"/>
      <c r="E241" s="13"/>
      <c r="F241" s="13"/>
      <c r="G241" s="14"/>
    </row>
    <row r="242" spans="1:7" ht="15.75" x14ac:dyDescent="0.2">
      <c r="A242" s="95"/>
      <c r="B242" s="40"/>
      <c r="C242" s="40"/>
      <c r="D242" s="13"/>
      <c r="E242" s="13"/>
      <c r="F242" s="13"/>
      <c r="G242" s="14"/>
    </row>
    <row r="243" spans="1:7" ht="15.75" x14ac:dyDescent="0.2">
      <c r="A243" s="95"/>
      <c r="B243" s="40"/>
      <c r="C243" s="40"/>
      <c r="D243" s="13"/>
      <c r="E243" s="13"/>
      <c r="F243" s="13"/>
      <c r="G243" s="14"/>
    </row>
    <row r="244" spans="1:7" ht="15.75" x14ac:dyDescent="0.2">
      <c r="A244" s="95"/>
      <c r="B244" s="40"/>
      <c r="C244" s="40"/>
      <c r="D244" s="13"/>
      <c r="E244" s="13"/>
      <c r="F244" s="13"/>
      <c r="G244" s="14"/>
    </row>
    <row r="245" spans="1:7" ht="15.75" x14ac:dyDescent="0.2">
      <c r="A245" s="95"/>
      <c r="B245" s="40"/>
      <c r="C245" s="40"/>
      <c r="D245" s="13"/>
      <c r="E245" s="13"/>
      <c r="F245" s="13"/>
      <c r="G245" s="14"/>
    </row>
    <row r="246" spans="1:7" ht="15.75" x14ac:dyDescent="0.2">
      <c r="A246" s="95"/>
      <c r="B246" s="40"/>
      <c r="C246" s="40"/>
      <c r="D246" s="13"/>
      <c r="E246" s="13"/>
      <c r="F246" s="13"/>
      <c r="G246" s="14"/>
    </row>
    <row r="247" spans="1:7" ht="21.75" customHeight="1" x14ac:dyDescent="0.2">
      <c r="A247" s="300" t="s">
        <v>107</v>
      </c>
      <c r="B247" s="300"/>
      <c r="C247" s="300"/>
      <c r="D247" s="300"/>
      <c r="E247" s="300"/>
      <c r="F247" s="300"/>
      <c r="G247" s="300"/>
    </row>
    <row r="248" spans="1:7" ht="18" x14ac:dyDescent="0.2">
      <c r="A248" s="300" t="s">
        <v>571</v>
      </c>
      <c r="B248" s="300"/>
      <c r="C248" s="300"/>
      <c r="D248" s="300"/>
      <c r="E248" s="300"/>
      <c r="F248" s="300"/>
      <c r="G248" s="300"/>
    </row>
    <row r="249" spans="1:7" ht="47.25" customHeight="1" x14ac:dyDescent="0.2">
      <c r="A249" s="41" t="s">
        <v>12</v>
      </c>
      <c r="B249" s="42" t="s">
        <v>13</v>
      </c>
      <c r="C249" s="41" t="s">
        <v>23</v>
      </c>
      <c r="D249" s="41" t="s">
        <v>1</v>
      </c>
      <c r="E249" s="41" t="s">
        <v>16</v>
      </c>
      <c r="F249" s="41" t="s">
        <v>15</v>
      </c>
      <c r="G249" s="2" t="s">
        <v>3</v>
      </c>
    </row>
    <row r="250" spans="1:7" ht="21" customHeight="1" x14ac:dyDescent="0.2">
      <c r="A250" s="53">
        <v>1</v>
      </c>
      <c r="B250" s="30">
        <v>86771</v>
      </c>
      <c r="C250" s="69" t="s">
        <v>160</v>
      </c>
      <c r="D250" s="24" t="s">
        <v>29</v>
      </c>
      <c r="E250" s="29" t="s">
        <v>130</v>
      </c>
      <c r="F250" s="64" t="s">
        <v>119</v>
      </c>
      <c r="G250" s="165">
        <v>210519.52</v>
      </c>
    </row>
    <row r="251" spans="1:7" ht="21" customHeight="1" x14ac:dyDescent="0.2">
      <c r="A251" s="53">
        <f>A250+1</f>
        <v>2</v>
      </c>
      <c r="B251" s="30">
        <v>83529</v>
      </c>
      <c r="C251" s="69" t="s">
        <v>199</v>
      </c>
      <c r="D251" s="24" t="s">
        <v>63</v>
      </c>
      <c r="E251" s="58" t="s">
        <v>198</v>
      </c>
      <c r="F251" s="198" t="s">
        <v>119</v>
      </c>
      <c r="G251" s="165">
        <v>1602877.6</v>
      </c>
    </row>
    <row r="252" spans="1:7" ht="21" customHeight="1" x14ac:dyDescent="0.2">
      <c r="A252" s="298">
        <f>A251+1</f>
        <v>3</v>
      </c>
      <c r="B252" s="24">
        <v>86762</v>
      </c>
      <c r="C252" s="50" t="s">
        <v>161</v>
      </c>
      <c r="D252" s="24" t="s">
        <v>63</v>
      </c>
      <c r="E252" s="321" t="s">
        <v>168</v>
      </c>
      <c r="F252" s="301" t="s">
        <v>559</v>
      </c>
      <c r="G252" s="303">
        <v>2113654.0099999998</v>
      </c>
    </row>
    <row r="253" spans="1:7" ht="21" customHeight="1" x14ac:dyDescent="0.2">
      <c r="A253" s="299"/>
      <c r="B253" s="24">
        <v>86763</v>
      </c>
      <c r="C253" s="50" t="s">
        <v>161</v>
      </c>
      <c r="D253" s="24" t="s">
        <v>63</v>
      </c>
      <c r="E253" s="333"/>
      <c r="F253" s="302"/>
      <c r="G253" s="304"/>
    </row>
    <row r="254" spans="1:7" ht="30" x14ac:dyDescent="0.2">
      <c r="A254" s="74">
        <f>A252+1</f>
        <v>4</v>
      </c>
      <c r="B254" s="30">
        <v>86793</v>
      </c>
      <c r="C254" s="50" t="s">
        <v>162</v>
      </c>
      <c r="D254" s="24" t="s">
        <v>63</v>
      </c>
      <c r="E254" s="71" t="s">
        <v>152</v>
      </c>
      <c r="F254" s="117" t="s">
        <v>42</v>
      </c>
      <c r="G254" s="351">
        <v>275279.48</v>
      </c>
    </row>
    <row r="255" spans="1:7" ht="21" customHeight="1" x14ac:dyDescent="0.2">
      <c r="A255" s="74">
        <f>A254+1</f>
        <v>5</v>
      </c>
      <c r="B255" s="30">
        <v>86808</v>
      </c>
      <c r="C255" s="50" t="s">
        <v>188</v>
      </c>
      <c r="D255" s="24" t="s">
        <v>63</v>
      </c>
      <c r="E255" s="71" t="s">
        <v>43</v>
      </c>
      <c r="F255" s="195" t="s">
        <v>211</v>
      </c>
      <c r="G255" s="351">
        <v>95000</v>
      </c>
    </row>
    <row r="256" spans="1:7" ht="30" customHeight="1" x14ac:dyDescent="0.2">
      <c r="A256" s="24">
        <f>A255+1</f>
        <v>6</v>
      </c>
      <c r="B256" s="30">
        <v>86874</v>
      </c>
      <c r="C256" s="69" t="s">
        <v>273</v>
      </c>
      <c r="D256" s="24" t="s">
        <v>63</v>
      </c>
      <c r="E256" s="71" t="s">
        <v>43</v>
      </c>
      <c r="F256" s="195" t="s">
        <v>212</v>
      </c>
      <c r="G256" s="351">
        <f>130000*5.144</f>
        <v>668720</v>
      </c>
    </row>
    <row r="257" spans="1:7" ht="30" x14ac:dyDescent="0.2">
      <c r="A257" s="313">
        <f>A256+1</f>
        <v>7</v>
      </c>
      <c r="B257" s="30">
        <v>86882</v>
      </c>
      <c r="C257" s="69" t="s">
        <v>283</v>
      </c>
      <c r="D257" s="24" t="s">
        <v>63</v>
      </c>
      <c r="E257" s="71" t="s">
        <v>284</v>
      </c>
      <c r="F257" s="195" t="s">
        <v>119</v>
      </c>
      <c r="G257" s="351">
        <v>100245.88</v>
      </c>
    </row>
    <row r="258" spans="1:7" ht="30" x14ac:dyDescent="0.2">
      <c r="A258" s="299"/>
      <c r="B258" s="152">
        <v>87324</v>
      </c>
      <c r="C258" s="114" t="s">
        <v>351</v>
      </c>
      <c r="D258" s="53" t="s">
        <v>63</v>
      </c>
      <c r="E258" s="153" t="s">
        <v>284</v>
      </c>
      <c r="F258" s="195" t="s">
        <v>119</v>
      </c>
      <c r="G258" s="351">
        <v>281770.67000000004</v>
      </c>
    </row>
    <row r="259" spans="1:7" ht="21.75" customHeight="1" x14ac:dyDescent="0.2">
      <c r="A259" s="74">
        <f>A257+1</f>
        <v>8</v>
      </c>
      <c r="B259" s="30">
        <v>87351</v>
      </c>
      <c r="C259" s="69" t="s">
        <v>365</v>
      </c>
      <c r="D259" s="24" t="s">
        <v>63</v>
      </c>
      <c r="E259" s="29" t="s">
        <v>364</v>
      </c>
      <c r="F259" s="195" t="s">
        <v>366</v>
      </c>
      <c r="G259" s="351">
        <f>285097.58*5.7</f>
        <v>1625056.2060000002</v>
      </c>
    </row>
    <row r="260" spans="1:7" ht="19.5" customHeight="1" x14ac:dyDescent="0.2">
      <c r="A260" s="53">
        <f t="shared" ref="A260:A276" si="11">A259+1</f>
        <v>9</v>
      </c>
      <c r="B260" s="30">
        <v>86715</v>
      </c>
      <c r="C260" s="114" t="s">
        <v>541</v>
      </c>
      <c r="D260" s="24" t="s">
        <v>34</v>
      </c>
      <c r="E260" s="29" t="s">
        <v>96</v>
      </c>
      <c r="F260" s="195" t="s">
        <v>402</v>
      </c>
      <c r="G260" s="351">
        <v>12633953.32</v>
      </c>
    </row>
    <row r="261" spans="1:7" ht="21" customHeight="1" x14ac:dyDescent="0.2">
      <c r="A261" s="53">
        <f>A260+1</f>
        <v>10</v>
      </c>
      <c r="B261" s="30">
        <v>86748</v>
      </c>
      <c r="C261" s="182" t="s">
        <v>542</v>
      </c>
      <c r="D261" s="24" t="s">
        <v>34</v>
      </c>
      <c r="E261" s="29" t="s">
        <v>159</v>
      </c>
      <c r="F261" s="195" t="s">
        <v>214</v>
      </c>
      <c r="G261" s="214">
        <v>1889133.69</v>
      </c>
    </row>
    <row r="262" spans="1:7" ht="21" customHeight="1" x14ac:dyDescent="0.2">
      <c r="A262" s="53">
        <f t="shared" si="11"/>
        <v>11</v>
      </c>
      <c r="B262" s="30">
        <v>87138</v>
      </c>
      <c r="C262" s="182" t="s">
        <v>299</v>
      </c>
      <c r="D262" s="24" t="s">
        <v>34</v>
      </c>
      <c r="E262" s="103" t="s">
        <v>96</v>
      </c>
      <c r="F262" s="189" t="s">
        <v>119</v>
      </c>
      <c r="G262" s="352">
        <f>108000*5.36</f>
        <v>578880</v>
      </c>
    </row>
    <row r="263" spans="1:7" ht="21" customHeight="1" x14ac:dyDescent="0.2">
      <c r="A263" s="24">
        <f t="shared" si="11"/>
        <v>12</v>
      </c>
      <c r="B263" s="24">
        <v>87310</v>
      </c>
      <c r="C263" s="182" t="s">
        <v>313</v>
      </c>
      <c r="D263" s="24" t="s">
        <v>34</v>
      </c>
      <c r="E263" s="103" t="s">
        <v>312</v>
      </c>
      <c r="F263" s="189" t="s">
        <v>323</v>
      </c>
      <c r="G263" s="352">
        <v>14588159.67</v>
      </c>
    </row>
    <row r="264" spans="1:7" ht="21.75" customHeight="1" x14ac:dyDescent="0.2">
      <c r="A264" s="74">
        <f t="shared" si="11"/>
        <v>13</v>
      </c>
      <c r="B264" s="63">
        <v>87312</v>
      </c>
      <c r="C264" s="115" t="s">
        <v>308</v>
      </c>
      <c r="D264" s="24" t="s">
        <v>34</v>
      </c>
      <c r="E264" s="71" t="s">
        <v>309</v>
      </c>
      <c r="F264" s="189" t="s">
        <v>211</v>
      </c>
      <c r="G264" s="8">
        <f>5.2842 *160374</f>
        <v>847448.29080000008</v>
      </c>
    </row>
    <row r="265" spans="1:7" ht="30" x14ac:dyDescent="0.2">
      <c r="A265" s="24">
        <f t="shared" si="11"/>
        <v>14</v>
      </c>
      <c r="B265" s="30">
        <v>83497</v>
      </c>
      <c r="C265" s="50" t="s">
        <v>171</v>
      </c>
      <c r="D265" s="24" t="s">
        <v>69</v>
      </c>
      <c r="E265" s="29" t="s">
        <v>79</v>
      </c>
      <c r="F265" s="26" t="s">
        <v>42</v>
      </c>
      <c r="G265" s="353">
        <v>119100</v>
      </c>
    </row>
    <row r="266" spans="1:7" ht="30" x14ac:dyDescent="0.2">
      <c r="A266" s="74">
        <f t="shared" si="11"/>
        <v>15</v>
      </c>
      <c r="B266" s="30">
        <v>87402</v>
      </c>
      <c r="C266" s="50" t="s">
        <v>553</v>
      </c>
      <c r="D266" s="24" t="s">
        <v>69</v>
      </c>
      <c r="E266" s="29" t="s">
        <v>79</v>
      </c>
      <c r="F266" s="189" t="s">
        <v>609</v>
      </c>
      <c r="G266" s="353">
        <v>2052426.59</v>
      </c>
    </row>
    <row r="267" spans="1:7" ht="31.5" customHeight="1" x14ac:dyDescent="0.2">
      <c r="A267" s="24">
        <f t="shared" si="11"/>
        <v>16</v>
      </c>
      <c r="B267" s="30">
        <v>86804</v>
      </c>
      <c r="C267" s="69" t="s">
        <v>544</v>
      </c>
      <c r="D267" s="24" t="s">
        <v>104</v>
      </c>
      <c r="E267" s="29" t="s">
        <v>103</v>
      </c>
      <c r="F267" s="189" t="s">
        <v>212</v>
      </c>
      <c r="G267" s="109">
        <v>1444273.6</v>
      </c>
    </row>
    <row r="268" spans="1:7" ht="30" customHeight="1" x14ac:dyDescent="0.2">
      <c r="A268" s="74">
        <f t="shared" si="11"/>
        <v>17</v>
      </c>
      <c r="B268" s="63">
        <v>87346</v>
      </c>
      <c r="C268" s="69" t="s">
        <v>347</v>
      </c>
      <c r="D268" s="24" t="s">
        <v>348</v>
      </c>
      <c r="E268" s="172" t="s">
        <v>349</v>
      </c>
      <c r="F268" s="189" t="s">
        <v>470</v>
      </c>
      <c r="G268" s="109">
        <v>80597.78</v>
      </c>
    </row>
    <row r="269" spans="1:7" ht="30" customHeight="1" x14ac:dyDescent="0.2">
      <c r="A269" s="74">
        <f t="shared" si="11"/>
        <v>18</v>
      </c>
      <c r="B269" s="63">
        <v>83604</v>
      </c>
      <c r="C269" s="69" t="s">
        <v>411</v>
      </c>
      <c r="D269" s="24" t="s">
        <v>348</v>
      </c>
      <c r="E269" s="172" t="s">
        <v>77</v>
      </c>
      <c r="F269" s="189" t="s">
        <v>412</v>
      </c>
      <c r="G269" s="354">
        <f>44500*7.4933</f>
        <v>333451.84999999998</v>
      </c>
    </row>
    <row r="270" spans="1:7" ht="21" customHeight="1" x14ac:dyDescent="0.2">
      <c r="A270" s="74">
        <f t="shared" si="11"/>
        <v>19</v>
      </c>
      <c r="B270" s="30">
        <v>83541</v>
      </c>
      <c r="C270" s="50" t="s">
        <v>206</v>
      </c>
      <c r="D270" s="24" t="s">
        <v>134</v>
      </c>
      <c r="E270" s="29" t="s">
        <v>20</v>
      </c>
      <c r="F270" s="189" t="s">
        <v>211</v>
      </c>
      <c r="G270" s="351">
        <f>143880*3.85</f>
        <v>553938</v>
      </c>
    </row>
    <row r="271" spans="1:7" ht="30" x14ac:dyDescent="0.2">
      <c r="A271" s="74">
        <f t="shared" si="11"/>
        <v>20</v>
      </c>
      <c r="B271" s="24">
        <v>86899</v>
      </c>
      <c r="C271" s="25" t="s">
        <v>325</v>
      </c>
      <c r="D271" s="24" t="s">
        <v>153</v>
      </c>
      <c r="E271" s="58" t="s">
        <v>141</v>
      </c>
      <c r="F271" s="189" t="s">
        <v>324</v>
      </c>
      <c r="G271" s="8">
        <f>149970*5.71</f>
        <v>856328.7</v>
      </c>
    </row>
    <row r="272" spans="1:7" ht="21.75" customHeight="1" x14ac:dyDescent="0.2">
      <c r="A272" s="74">
        <f t="shared" si="11"/>
        <v>21</v>
      </c>
      <c r="B272" s="32">
        <v>83407</v>
      </c>
      <c r="C272" s="7" t="s">
        <v>170</v>
      </c>
      <c r="D272" s="24" t="s">
        <v>87</v>
      </c>
      <c r="E272" s="29" t="s">
        <v>543</v>
      </c>
      <c r="F272" s="189" t="s">
        <v>471</v>
      </c>
      <c r="G272" s="167">
        <f>(245436*3.278)+(111772*3.306)+(225577*3.144)+(269245*5.04)</f>
        <v>3240266.3279999997</v>
      </c>
    </row>
    <row r="273" spans="1:8" ht="30" x14ac:dyDescent="0.2">
      <c r="A273" s="74">
        <f t="shared" si="11"/>
        <v>22</v>
      </c>
      <c r="B273" s="32">
        <v>86840</v>
      </c>
      <c r="C273" s="7" t="s">
        <v>219</v>
      </c>
      <c r="D273" s="24" t="s">
        <v>87</v>
      </c>
      <c r="E273" s="172" t="s">
        <v>220</v>
      </c>
      <c r="F273" s="189" t="s">
        <v>560</v>
      </c>
      <c r="G273" s="353">
        <v>659574.44999999995</v>
      </c>
    </row>
    <row r="274" spans="1:8" ht="21.75" customHeight="1" x14ac:dyDescent="0.2">
      <c r="A274" s="74">
        <f t="shared" si="11"/>
        <v>23</v>
      </c>
      <c r="B274" s="60">
        <v>87361</v>
      </c>
      <c r="C274" s="182" t="s">
        <v>453</v>
      </c>
      <c r="D274" s="24" t="s">
        <v>87</v>
      </c>
      <c r="E274" s="239" t="s">
        <v>383</v>
      </c>
      <c r="F274" s="192" t="s">
        <v>384</v>
      </c>
      <c r="G274" s="352">
        <f>95895*7.68</f>
        <v>736473.59999999998</v>
      </c>
    </row>
    <row r="275" spans="1:8" ht="21" customHeight="1" x14ac:dyDescent="0.2">
      <c r="A275" s="74">
        <f t="shared" si="11"/>
        <v>24</v>
      </c>
      <c r="B275" s="30"/>
      <c r="C275" s="50" t="s">
        <v>131</v>
      </c>
      <c r="D275" s="24" t="s">
        <v>35</v>
      </c>
      <c r="E275" s="29" t="s">
        <v>178</v>
      </c>
      <c r="F275" s="189" t="s">
        <v>214</v>
      </c>
      <c r="G275" s="187">
        <v>200000</v>
      </c>
    </row>
    <row r="276" spans="1:8" ht="21.75" customHeight="1" x14ac:dyDescent="0.2">
      <c r="A276" s="74">
        <f t="shared" si="11"/>
        <v>25</v>
      </c>
      <c r="B276" s="60">
        <v>87360</v>
      </c>
      <c r="C276" s="182" t="s">
        <v>407</v>
      </c>
      <c r="D276" s="53" t="s">
        <v>405</v>
      </c>
      <c r="E276" s="239" t="s">
        <v>406</v>
      </c>
      <c r="F276" s="192" t="s">
        <v>408</v>
      </c>
      <c r="G276" s="352">
        <v>497654.49</v>
      </c>
    </row>
    <row r="277" spans="1:8" ht="21.75" customHeight="1" x14ac:dyDescent="0.2">
      <c r="A277" s="54">
        <f>A276+1</f>
        <v>26</v>
      </c>
      <c r="B277" s="233">
        <v>86714</v>
      </c>
      <c r="C277" s="355" t="s">
        <v>541</v>
      </c>
      <c r="D277" s="356" t="s">
        <v>36</v>
      </c>
      <c r="E277" s="357" t="s">
        <v>96</v>
      </c>
      <c r="F277" s="202" t="s">
        <v>402</v>
      </c>
      <c r="G277" s="230">
        <v>11348680.59</v>
      </c>
    </row>
    <row r="278" spans="1:8" ht="15.75" x14ac:dyDescent="0.2">
      <c r="A278" s="237"/>
      <c r="B278" s="234"/>
      <c r="C278" s="220"/>
      <c r="D278" s="222"/>
      <c r="E278" s="223"/>
      <c r="F278" s="224"/>
      <c r="G278" s="221"/>
    </row>
    <row r="279" spans="1:8" ht="15" x14ac:dyDescent="0.2">
      <c r="A279" s="95"/>
      <c r="B279" s="173"/>
      <c r="C279" s="1"/>
      <c r="D279" s="126"/>
      <c r="E279" s="225"/>
      <c r="F279" s="226"/>
      <c r="G279" s="227"/>
    </row>
    <row r="280" spans="1:8" ht="15" x14ac:dyDescent="0.2">
      <c r="A280" s="95"/>
      <c r="B280" s="173"/>
      <c r="C280" s="1"/>
      <c r="D280" s="126"/>
      <c r="E280" s="225"/>
      <c r="F280" s="226"/>
      <c r="G280" s="227"/>
    </row>
    <row r="281" spans="1:8" ht="15" x14ac:dyDescent="0.2">
      <c r="A281" s="95"/>
      <c r="B281" s="173"/>
      <c r="C281" s="1"/>
      <c r="D281" s="126"/>
      <c r="E281" s="225"/>
      <c r="F281" s="226"/>
      <c r="G281" s="227"/>
    </row>
    <row r="282" spans="1:8" ht="15" x14ac:dyDescent="0.2">
      <c r="A282" s="95"/>
      <c r="B282" s="173"/>
      <c r="C282" s="1"/>
      <c r="D282" s="126"/>
      <c r="E282" s="225"/>
      <c r="F282" s="226"/>
      <c r="G282" s="227"/>
    </row>
    <row r="283" spans="1:8" ht="21" customHeight="1" x14ac:dyDescent="0.2">
      <c r="A283" s="300" t="s">
        <v>571</v>
      </c>
      <c r="B283" s="300"/>
      <c r="C283" s="300"/>
      <c r="D283" s="300"/>
      <c r="E283" s="300"/>
      <c r="F283" s="300"/>
      <c r="G283" s="300"/>
    </row>
    <row r="284" spans="1:8" ht="46.5" customHeight="1" x14ac:dyDescent="0.2">
      <c r="A284" s="41" t="s">
        <v>12</v>
      </c>
      <c r="B284" s="42" t="s">
        <v>13</v>
      </c>
      <c r="C284" s="41" t="s">
        <v>23</v>
      </c>
      <c r="D284" s="41" t="s">
        <v>1</v>
      </c>
      <c r="E284" s="41" t="s">
        <v>16</v>
      </c>
      <c r="F284" s="41" t="s">
        <v>15</v>
      </c>
      <c r="G284" s="2" t="s">
        <v>3</v>
      </c>
    </row>
    <row r="285" spans="1:8" ht="30" x14ac:dyDescent="0.2">
      <c r="A285" s="298">
        <f>A277+1</f>
        <v>27</v>
      </c>
      <c r="B285" s="60">
        <v>86747</v>
      </c>
      <c r="C285" s="182" t="s">
        <v>158</v>
      </c>
      <c r="D285" s="5" t="s">
        <v>36</v>
      </c>
      <c r="E285" s="325" t="s">
        <v>159</v>
      </c>
      <c r="F285" s="331" t="s">
        <v>214</v>
      </c>
      <c r="G285" s="303">
        <v>975164.05</v>
      </c>
    </row>
    <row r="286" spans="1:8" ht="30" x14ac:dyDescent="0.2">
      <c r="A286" s="299"/>
      <c r="B286" s="60">
        <v>87026</v>
      </c>
      <c r="C286" s="182" t="s">
        <v>158</v>
      </c>
      <c r="D286" s="29" t="s">
        <v>202</v>
      </c>
      <c r="E286" s="326"/>
      <c r="F286" s="332"/>
      <c r="G286" s="304"/>
    </row>
    <row r="287" spans="1:8" ht="21" customHeight="1" x14ac:dyDescent="0.2">
      <c r="A287" s="74">
        <f>A285+1</f>
        <v>28</v>
      </c>
      <c r="B287" s="133">
        <v>87136</v>
      </c>
      <c r="C287" s="182" t="s">
        <v>299</v>
      </c>
      <c r="D287" s="5" t="s">
        <v>36</v>
      </c>
      <c r="E287" s="103" t="s">
        <v>96</v>
      </c>
      <c r="F287" s="189" t="s">
        <v>119</v>
      </c>
      <c r="G287" s="352">
        <v>520678.09</v>
      </c>
    </row>
    <row r="288" spans="1:8" ht="21" customHeight="1" x14ac:dyDescent="0.2">
      <c r="A288" s="74">
        <f t="shared" ref="A288:A304" si="12">A287+1</f>
        <v>29</v>
      </c>
      <c r="B288" s="53">
        <v>87309</v>
      </c>
      <c r="C288" s="182" t="s">
        <v>311</v>
      </c>
      <c r="D288" s="9" t="s">
        <v>36</v>
      </c>
      <c r="E288" s="123" t="s">
        <v>96</v>
      </c>
      <c r="F288" s="189" t="s">
        <v>323</v>
      </c>
      <c r="G288" s="352">
        <v>1082173.05</v>
      </c>
      <c r="H288" s="242"/>
    </row>
    <row r="289" spans="1:8" ht="21" customHeight="1" x14ac:dyDescent="0.2">
      <c r="A289" s="74">
        <f t="shared" si="12"/>
        <v>30</v>
      </c>
      <c r="B289" s="53">
        <v>83609</v>
      </c>
      <c r="C289" s="182" t="s">
        <v>420</v>
      </c>
      <c r="D289" s="9" t="s">
        <v>36</v>
      </c>
      <c r="E289" s="123" t="s">
        <v>421</v>
      </c>
      <c r="F289" s="189" t="s">
        <v>488</v>
      </c>
      <c r="G289" s="217">
        <v>345621.62</v>
      </c>
      <c r="H289" s="242"/>
    </row>
    <row r="290" spans="1:8" ht="30" x14ac:dyDescent="0.2">
      <c r="A290" s="74">
        <f t="shared" si="12"/>
        <v>31</v>
      </c>
      <c r="B290" s="289">
        <v>87352</v>
      </c>
      <c r="C290" s="182" t="s">
        <v>473</v>
      </c>
      <c r="D290" s="9" t="s">
        <v>36</v>
      </c>
      <c r="E290" s="123" t="s">
        <v>472</v>
      </c>
      <c r="F290" s="189" t="s">
        <v>211</v>
      </c>
      <c r="G290" s="217">
        <f>89925*5.41</f>
        <v>486494.25</v>
      </c>
      <c r="H290" s="242"/>
    </row>
    <row r="291" spans="1:8" ht="21.75" customHeight="1" x14ac:dyDescent="0.2">
      <c r="A291" s="74">
        <v>32</v>
      </c>
      <c r="B291" s="53">
        <v>83625</v>
      </c>
      <c r="C291" s="182" t="s">
        <v>570</v>
      </c>
      <c r="D291" s="9" t="s">
        <v>36</v>
      </c>
      <c r="E291" s="123" t="s">
        <v>568</v>
      </c>
      <c r="F291" s="189" t="s">
        <v>569</v>
      </c>
      <c r="G291" s="217" t="s">
        <v>26</v>
      </c>
      <c r="H291" s="242"/>
    </row>
    <row r="292" spans="1:8" ht="21.75" customHeight="1" x14ac:dyDescent="0.2">
      <c r="A292" s="74">
        <v>33</v>
      </c>
      <c r="B292" s="53">
        <v>83616</v>
      </c>
      <c r="C292" s="182" t="s">
        <v>462</v>
      </c>
      <c r="D292" s="9" t="s">
        <v>37</v>
      </c>
      <c r="E292" s="123" t="s">
        <v>461</v>
      </c>
      <c r="F292" s="189" t="s">
        <v>119</v>
      </c>
      <c r="G292" s="352">
        <v>551954.78</v>
      </c>
    </row>
    <row r="293" spans="1:8" ht="21.75" customHeight="1" x14ac:dyDescent="0.2">
      <c r="A293" s="74">
        <f t="shared" si="12"/>
        <v>34</v>
      </c>
      <c r="B293" s="53">
        <v>86719</v>
      </c>
      <c r="C293" s="114" t="s">
        <v>166</v>
      </c>
      <c r="D293" s="53" t="s">
        <v>37</v>
      </c>
      <c r="E293" s="58" t="s">
        <v>167</v>
      </c>
      <c r="F293" s="189" t="s">
        <v>211</v>
      </c>
      <c r="G293" s="166">
        <v>1377888.05</v>
      </c>
    </row>
    <row r="294" spans="1:8" ht="21.75" customHeight="1" x14ac:dyDescent="0.2">
      <c r="A294" s="74">
        <f t="shared" si="12"/>
        <v>35</v>
      </c>
      <c r="B294" s="30">
        <v>86737</v>
      </c>
      <c r="C294" s="50" t="s">
        <v>157</v>
      </c>
      <c r="D294" s="24" t="s">
        <v>37</v>
      </c>
      <c r="E294" s="29" t="s">
        <v>100</v>
      </c>
      <c r="F294" s="192" t="s">
        <v>119</v>
      </c>
      <c r="G294" s="203">
        <v>1569885.21</v>
      </c>
    </row>
    <row r="295" spans="1:8" ht="21.75" customHeight="1" x14ac:dyDescent="0.2">
      <c r="A295" s="74">
        <f t="shared" si="12"/>
        <v>36</v>
      </c>
      <c r="B295" s="30">
        <v>86743</v>
      </c>
      <c r="C295" s="50" t="s">
        <v>163</v>
      </c>
      <c r="D295" s="24" t="s">
        <v>37</v>
      </c>
      <c r="E295" s="29" t="s">
        <v>46</v>
      </c>
      <c r="F295" s="197" t="s">
        <v>212</v>
      </c>
      <c r="G295" s="228">
        <f>2016611*3.2</f>
        <v>6453155.2000000002</v>
      </c>
    </row>
    <row r="296" spans="1:8" ht="21.75" customHeight="1" x14ac:dyDescent="0.2">
      <c r="A296" s="74">
        <f t="shared" si="12"/>
        <v>37</v>
      </c>
      <c r="B296" s="30">
        <v>86754</v>
      </c>
      <c r="C296" s="50" t="s">
        <v>125</v>
      </c>
      <c r="D296" s="24" t="s">
        <v>37</v>
      </c>
      <c r="E296" s="29" t="s">
        <v>126</v>
      </c>
      <c r="F296" s="199" t="s">
        <v>213</v>
      </c>
      <c r="G296" s="168">
        <v>2263358.71</v>
      </c>
      <c r="H296" s="27"/>
    </row>
    <row r="297" spans="1:8" ht="21.75" customHeight="1" x14ac:dyDescent="0.2">
      <c r="A297" s="74">
        <f t="shared" si="12"/>
        <v>38</v>
      </c>
      <c r="B297" s="63">
        <v>86821</v>
      </c>
      <c r="C297" s="50" t="s">
        <v>200</v>
      </c>
      <c r="D297" s="24" t="s">
        <v>37</v>
      </c>
      <c r="E297" s="29" t="s">
        <v>201</v>
      </c>
      <c r="F297" s="199" t="s">
        <v>216</v>
      </c>
      <c r="G297" s="168">
        <f>1313169*3.8</f>
        <v>4990042.2</v>
      </c>
    </row>
    <row r="298" spans="1:8" ht="21.75" customHeight="1" x14ac:dyDescent="0.2">
      <c r="A298" s="74">
        <f t="shared" si="12"/>
        <v>39</v>
      </c>
      <c r="B298" s="32">
        <v>87335</v>
      </c>
      <c r="C298" s="50" t="s">
        <v>354</v>
      </c>
      <c r="D298" s="24" t="s">
        <v>37</v>
      </c>
      <c r="E298" s="29" t="s">
        <v>352</v>
      </c>
      <c r="F298" s="199" t="s">
        <v>353</v>
      </c>
      <c r="G298" s="168">
        <v>468720</v>
      </c>
    </row>
    <row r="299" spans="1:8" ht="21.75" customHeight="1" x14ac:dyDescent="0.2">
      <c r="A299" s="74">
        <f t="shared" si="12"/>
        <v>40</v>
      </c>
      <c r="B299" s="32">
        <v>87347</v>
      </c>
      <c r="C299" s="50" t="s">
        <v>356</v>
      </c>
      <c r="D299" s="24" t="s">
        <v>37</v>
      </c>
      <c r="E299" s="29" t="s">
        <v>355</v>
      </c>
      <c r="F299" s="199" t="s">
        <v>340</v>
      </c>
      <c r="G299" s="168">
        <f>20730*5.3</f>
        <v>109869</v>
      </c>
    </row>
    <row r="300" spans="1:8" ht="30" x14ac:dyDescent="0.2">
      <c r="A300" s="74">
        <f>A299+1</f>
        <v>41</v>
      </c>
      <c r="B300" s="32">
        <v>87390</v>
      </c>
      <c r="C300" s="69" t="s">
        <v>509</v>
      </c>
      <c r="D300" s="24" t="s">
        <v>37</v>
      </c>
      <c r="E300" s="29" t="s">
        <v>506</v>
      </c>
      <c r="F300" s="199" t="s">
        <v>323</v>
      </c>
      <c r="G300" s="168">
        <v>1301876.92</v>
      </c>
    </row>
    <row r="301" spans="1:8" ht="21.75" customHeight="1" x14ac:dyDescent="0.2">
      <c r="A301" s="74">
        <f>A300+1</f>
        <v>42</v>
      </c>
      <c r="B301" s="32">
        <v>86768</v>
      </c>
      <c r="C301" s="6" t="s">
        <v>173</v>
      </c>
      <c r="D301" s="24" t="s">
        <v>38</v>
      </c>
      <c r="E301" s="29" t="s">
        <v>124</v>
      </c>
      <c r="F301" s="199" t="s">
        <v>214</v>
      </c>
      <c r="G301" s="167">
        <f>297946*3.2365</f>
        <v>964302.22899999993</v>
      </c>
    </row>
    <row r="302" spans="1:8" ht="21.75" customHeight="1" x14ac:dyDescent="0.2">
      <c r="A302" s="74">
        <f>A301+1</f>
        <v>43</v>
      </c>
      <c r="B302" s="32">
        <v>83568</v>
      </c>
      <c r="C302" s="6" t="s">
        <v>491</v>
      </c>
      <c r="D302" s="24" t="s">
        <v>99</v>
      </c>
      <c r="E302" s="58" t="s">
        <v>492</v>
      </c>
      <c r="F302" s="199" t="s">
        <v>324</v>
      </c>
      <c r="G302" s="67">
        <v>653936.96</v>
      </c>
    </row>
    <row r="303" spans="1:8" ht="21" customHeight="1" x14ac:dyDescent="0.2">
      <c r="A303" s="74">
        <f>A302+1</f>
        <v>44</v>
      </c>
      <c r="B303" s="32">
        <v>86818</v>
      </c>
      <c r="C303" s="6" t="s">
        <v>192</v>
      </c>
      <c r="D303" s="24" t="s">
        <v>191</v>
      </c>
      <c r="E303" s="58" t="s">
        <v>207</v>
      </c>
      <c r="F303" s="199" t="s">
        <v>271</v>
      </c>
      <c r="G303" s="166">
        <f>54000*4.02</f>
        <v>217079.99999999997</v>
      </c>
    </row>
    <row r="304" spans="1:8" ht="21" customHeight="1" x14ac:dyDescent="0.2">
      <c r="A304" s="298">
        <f t="shared" si="12"/>
        <v>45</v>
      </c>
      <c r="B304" s="81">
        <v>86785</v>
      </c>
      <c r="C304" s="6" t="s">
        <v>164</v>
      </c>
      <c r="D304" s="24" t="s">
        <v>72</v>
      </c>
      <c r="E304" s="321" t="s">
        <v>168</v>
      </c>
      <c r="F304" s="323" t="s">
        <v>119</v>
      </c>
      <c r="G304" s="303">
        <f>(83331*4)+458039</f>
        <v>791363</v>
      </c>
    </row>
    <row r="305" spans="1:7" ht="21" customHeight="1" x14ac:dyDescent="0.2">
      <c r="A305" s="299"/>
      <c r="B305" s="132">
        <v>86786</v>
      </c>
      <c r="C305" s="52" t="s">
        <v>164</v>
      </c>
      <c r="D305" s="53" t="s">
        <v>72</v>
      </c>
      <c r="E305" s="322"/>
      <c r="F305" s="324"/>
      <c r="G305" s="330"/>
    </row>
    <row r="306" spans="1:7" ht="21" customHeight="1" x14ac:dyDescent="0.2">
      <c r="A306" s="74">
        <f>A304+1</f>
        <v>46</v>
      </c>
      <c r="B306" s="30">
        <v>86800</v>
      </c>
      <c r="C306" s="6" t="s">
        <v>176</v>
      </c>
      <c r="D306" s="24" t="s">
        <v>72</v>
      </c>
      <c r="E306" s="29" t="s">
        <v>175</v>
      </c>
      <c r="F306" s="189" t="s">
        <v>119</v>
      </c>
      <c r="G306" s="8">
        <v>98000</v>
      </c>
    </row>
    <row r="307" spans="1:7" ht="21" customHeight="1" x14ac:dyDescent="0.2">
      <c r="A307" s="74">
        <f t="shared" ref="A307:A313" si="13">A306+1</f>
        <v>47</v>
      </c>
      <c r="B307" s="152">
        <v>86857</v>
      </c>
      <c r="C307" s="52" t="s">
        <v>164</v>
      </c>
      <c r="D307" s="24" t="s">
        <v>72</v>
      </c>
      <c r="E307" s="29" t="s">
        <v>245</v>
      </c>
      <c r="F307" s="199" t="s">
        <v>210</v>
      </c>
      <c r="G307" s="109">
        <v>467519.26</v>
      </c>
    </row>
    <row r="308" spans="1:7" ht="30" x14ac:dyDescent="0.2">
      <c r="A308" s="74">
        <f t="shared" si="13"/>
        <v>48</v>
      </c>
      <c r="B308" s="152">
        <v>83524</v>
      </c>
      <c r="C308" s="7" t="s">
        <v>244</v>
      </c>
      <c r="D308" s="53" t="s">
        <v>221</v>
      </c>
      <c r="E308" s="29" t="s">
        <v>548</v>
      </c>
      <c r="F308" s="199" t="s">
        <v>222</v>
      </c>
      <c r="G308" s="109">
        <v>64704.14</v>
      </c>
    </row>
    <row r="309" spans="1:7" ht="21" customHeight="1" x14ac:dyDescent="0.2">
      <c r="A309" s="74">
        <f t="shared" si="13"/>
        <v>49</v>
      </c>
      <c r="B309" s="152">
        <v>83572</v>
      </c>
      <c r="C309" s="182" t="s">
        <v>280</v>
      </c>
      <c r="D309" s="53" t="s">
        <v>281</v>
      </c>
      <c r="E309" s="58" t="s">
        <v>282</v>
      </c>
      <c r="F309" s="199" t="s">
        <v>119</v>
      </c>
      <c r="G309" s="109">
        <v>334303.93</v>
      </c>
    </row>
    <row r="310" spans="1:7" ht="45" x14ac:dyDescent="0.2">
      <c r="A310" s="74">
        <f t="shared" si="13"/>
        <v>50</v>
      </c>
      <c r="B310" s="152">
        <v>83608</v>
      </c>
      <c r="C310" s="182" t="s">
        <v>450</v>
      </c>
      <c r="D310" s="58" t="s">
        <v>456</v>
      </c>
      <c r="E310" s="58" t="s">
        <v>547</v>
      </c>
      <c r="F310" s="199" t="s">
        <v>119</v>
      </c>
      <c r="G310" s="109">
        <v>155960</v>
      </c>
    </row>
    <row r="311" spans="1:7" ht="30" x14ac:dyDescent="0.2">
      <c r="A311" s="74">
        <f t="shared" si="13"/>
        <v>51</v>
      </c>
      <c r="B311" s="152">
        <v>86649</v>
      </c>
      <c r="C311" s="114" t="s">
        <v>172</v>
      </c>
      <c r="D311" s="53" t="s">
        <v>67</v>
      </c>
      <c r="E311" s="58" t="s">
        <v>68</v>
      </c>
      <c r="F311" s="211" t="s">
        <v>300</v>
      </c>
      <c r="G311" s="8">
        <v>531335.55000000005</v>
      </c>
    </row>
    <row r="312" spans="1:7" ht="21.75" customHeight="1" x14ac:dyDescent="0.2">
      <c r="A312" s="74">
        <f t="shared" si="13"/>
        <v>52</v>
      </c>
      <c r="B312" s="152">
        <v>86867</v>
      </c>
      <c r="C312" s="114" t="s">
        <v>266</v>
      </c>
      <c r="D312" s="53" t="s">
        <v>67</v>
      </c>
      <c r="E312" s="58" t="s">
        <v>265</v>
      </c>
      <c r="F312" s="196" t="s">
        <v>272</v>
      </c>
      <c r="G312" s="67">
        <f>68613*5.44</f>
        <v>373254.72000000003</v>
      </c>
    </row>
    <row r="313" spans="1:7" ht="21.75" customHeight="1" x14ac:dyDescent="0.2">
      <c r="A313" s="37">
        <f t="shared" si="13"/>
        <v>53</v>
      </c>
      <c r="B313" s="233">
        <v>83592</v>
      </c>
      <c r="C313" s="231" t="s">
        <v>454</v>
      </c>
      <c r="D313" s="37" t="s">
        <v>67</v>
      </c>
      <c r="E313" s="358" t="s">
        <v>357</v>
      </c>
      <c r="F313" s="202" t="s">
        <v>358</v>
      </c>
      <c r="G313" s="230">
        <v>51975.06</v>
      </c>
    </row>
    <row r="314" spans="1:7" ht="21" customHeight="1" x14ac:dyDescent="0.2">
      <c r="A314" s="238"/>
      <c r="B314" s="260"/>
      <c r="C314" s="235"/>
      <c r="D314" s="219"/>
      <c r="E314" s="261"/>
      <c r="F314" s="224"/>
      <c r="G314" s="221"/>
    </row>
    <row r="315" spans="1:7" ht="21" customHeight="1" x14ac:dyDescent="0.2">
      <c r="A315" s="95"/>
      <c r="B315" s="171"/>
      <c r="C315" s="154"/>
      <c r="D315" s="35"/>
      <c r="E315" s="36"/>
      <c r="F315" s="226"/>
      <c r="G315" s="206"/>
    </row>
    <row r="316" spans="1:7" ht="21" customHeight="1" x14ac:dyDescent="0.2">
      <c r="A316" s="95"/>
      <c r="B316" s="171"/>
      <c r="C316" s="154"/>
      <c r="D316" s="35"/>
      <c r="E316" s="36"/>
      <c r="F316" s="226"/>
      <c r="G316" s="206"/>
    </row>
    <row r="317" spans="1:7" ht="21" customHeight="1" x14ac:dyDescent="0.2">
      <c r="A317" s="95"/>
      <c r="B317" s="171"/>
      <c r="C317" s="154"/>
      <c r="D317" s="35"/>
      <c r="E317" s="36"/>
      <c r="F317" s="226"/>
      <c r="G317" s="206"/>
    </row>
    <row r="318" spans="1:7" ht="21" customHeight="1" x14ac:dyDescent="0.2">
      <c r="A318" s="95"/>
      <c r="B318" s="171"/>
      <c r="C318" s="154"/>
      <c r="D318" s="35"/>
      <c r="E318" s="36"/>
      <c r="F318" s="226"/>
      <c r="G318" s="206"/>
    </row>
    <row r="319" spans="1:7" ht="27.75" customHeight="1" x14ac:dyDescent="0.2">
      <c r="A319" s="300" t="s">
        <v>107</v>
      </c>
      <c r="B319" s="300"/>
      <c r="C319" s="300"/>
      <c r="D319" s="300"/>
      <c r="E319" s="300"/>
      <c r="F319" s="300"/>
      <c r="G319" s="300"/>
    </row>
    <row r="320" spans="1:7" ht="27.75" customHeight="1" x14ac:dyDescent="0.2">
      <c r="A320" s="300" t="s">
        <v>571</v>
      </c>
      <c r="B320" s="300"/>
      <c r="C320" s="300"/>
      <c r="D320" s="300"/>
      <c r="E320" s="300"/>
      <c r="F320" s="300"/>
      <c r="G320" s="300"/>
    </row>
    <row r="321" spans="1:7" ht="47.25" customHeight="1" x14ac:dyDescent="0.2">
      <c r="A321" s="41" t="s">
        <v>12</v>
      </c>
      <c r="B321" s="42" t="s">
        <v>13</v>
      </c>
      <c r="C321" s="41" t="s">
        <v>23</v>
      </c>
      <c r="D321" s="41" t="s">
        <v>1</v>
      </c>
      <c r="E321" s="41" t="s">
        <v>16</v>
      </c>
      <c r="F321" s="41" t="s">
        <v>15</v>
      </c>
      <c r="G321" s="2" t="s">
        <v>3</v>
      </c>
    </row>
    <row r="322" spans="1:7" ht="21" customHeight="1" x14ac:dyDescent="0.2">
      <c r="A322" s="74">
        <f>A313+1</f>
        <v>54</v>
      </c>
      <c r="B322" s="30">
        <v>83527</v>
      </c>
      <c r="C322" s="25" t="s">
        <v>185</v>
      </c>
      <c r="D322" s="24" t="s">
        <v>91</v>
      </c>
      <c r="E322" s="26" t="s">
        <v>43</v>
      </c>
      <c r="F322" s="189" t="s">
        <v>210</v>
      </c>
      <c r="G322" s="8">
        <v>392114.34</v>
      </c>
    </row>
    <row r="323" spans="1:7" ht="30" x14ac:dyDescent="0.2">
      <c r="A323" s="74">
        <v>55</v>
      </c>
      <c r="B323" s="30">
        <v>86863</v>
      </c>
      <c r="C323" s="25" t="s">
        <v>242</v>
      </c>
      <c r="D323" s="24" t="s">
        <v>184</v>
      </c>
      <c r="E323" s="34" t="s">
        <v>243</v>
      </c>
      <c r="F323" s="189" t="s">
        <v>610</v>
      </c>
      <c r="G323" s="8">
        <v>1477324.5</v>
      </c>
    </row>
    <row r="324" spans="1:7" ht="21" customHeight="1" x14ac:dyDescent="0.2">
      <c r="A324" s="74">
        <f t="shared" ref="A324:A330" si="14">A323+1</f>
        <v>56</v>
      </c>
      <c r="B324" s="30">
        <v>87356</v>
      </c>
      <c r="C324" s="25" t="s">
        <v>403</v>
      </c>
      <c r="D324" s="24" t="s">
        <v>184</v>
      </c>
      <c r="E324" s="34" t="s">
        <v>404</v>
      </c>
      <c r="F324" s="56" t="s">
        <v>42</v>
      </c>
      <c r="G324" s="8">
        <v>73243.5</v>
      </c>
    </row>
    <row r="325" spans="1:7" ht="30" x14ac:dyDescent="0.2">
      <c r="A325" s="74">
        <f t="shared" si="14"/>
        <v>57</v>
      </c>
      <c r="B325" s="30">
        <v>86878</v>
      </c>
      <c r="C325" s="25" t="s">
        <v>278</v>
      </c>
      <c r="D325" s="24" t="s">
        <v>275</v>
      </c>
      <c r="E325" s="34" t="s">
        <v>276</v>
      </c>
      <c r="F325" s="189" t="s">
        <v>474</v>
      </c>
      <c r="G325" s="8">
        <f>11148*4.3471</f>
        <v>48461.470800000003</v>
      </c>
    </row>
    <row r="326" spans="1:7" ht="30" x14ac:dyDescent="0.2">
      <c r="A326" s="24">
        <f t="shared" si="14"/>
        <v>58</v>
      </c>
      <c r="B326" s="63">
        <v>86879</v>
      </c>
      <c r="C326" s="25" t="s">
        <v>277</v>
      </c>
      <c r="D326" s="24" t="s">
        <v>275</v>
      </c>
      <c r="E326" s="34" t="s">
        <v>276</v>
      </c>
      <c r="F326" s="189" t="s">
        <v>474</v>
      </c>
      <c r="G326" s="8">
        <f>135902*4.3471</f>
        <v>590779.58420000004</v>
      </c>
    </row>
    <row r="327" spans="1:7" ht="30" x14ac:dyDescent="0.2">
      <c r="A327" s="74">
        <f t="shared" si="14"/>
        <v>59</v>
      </c>
      <c r="B327" s="120">
        <v>86880</v>
      </c>
      <c r="C327" s="108" t="s">
        <v>279</v>
      </c>
      <c r="D327" s="74" t="s">
        <v>275</v>
      </c>
      <c r="E327" s="262" t="s">
        <v>276</v>
      </c>
      <c r="F327" s="189" t="s">
        <v>474</v>
      </c>
      <c r="G327" s="109">
        <f>18174*5.29</f>
        <v>96140.46</v>
      </c>
    </row>
    <row r="328" spans="1:7" ht="21.75" customHeight="1" x14ac:dyDescent="0.2">
      <c r="A328" s="74">
        <f t="shared" si="14"/>
        <v>60</v>
      </c>
      <c r="B328" s="120">
        <v>86825</v>
      </c>
      <c r="C328" s="69" t="s">
        <v>165</v>
      </c>
      <c r="D328" s="24" t="s">
        <v>40</v>
      </c>
      <c r="E328" s="29" t="s">
        <v>73</v>
      </c>
      <c r="F328" s="199" t="s">
        <v>216</v>
      </c>
      <c r="G328" s="59">
        <f>607175*3.8</f>
        <v>2307265</v>
      </c>
    </row>
    <row r="329" spans="1:7" ht="21" customHeight="1" x14ac:dyDescent="0.2">
      <c r="A329" s="74">
        <f t="shared" si="14"/>
        <v>61</v>
      </c>
      <c r="B329" s="135">
        <v>87349</v>
      </c>
      <c r="C329" s="72" t="s">
        <v>455</v>
      </c>
      <c r="D329" s="24" t="s">
        <v>359</v>
      </c>
      <c r="E329" s="117" t="s">
        <v>65</v>
      </c>
      <c r="F329" s="199" t="s">
        <v>323</v>
      </c>
      <c r="G329" s="67">
        <v>624711.80000000005</v>
      </c>
    </row>
    <row r="330" spans="1:7" s="65" customFormat="1" ht="30" x14ac:dyDescent="0.2">
      <c r="A330" s="74">
        <f t="shared" si="14"/>
        <v>62</v>
      </c>
      <c r="B330" s="135">
        <v>87364</v>
      </c>
      <c r="C330" s="108" t="s">
        <v>415</v>
      </c>
      <c r="D330" s="74" t="s">
        <v>416</v>
      </c>
      <c r="E330" s="71" t="s">
        <v>417</v>
      </c>
      <c r="F330" s="199" t="s">
        <v>418</v>
      </c>
      <c r="G330" s="67">
        <f>104106*5.4505</f>
        <v>567429.75300000003</v>
      </c>
    </row>
    <row r="331" spans="1:7" s="65" customFormat="1" ht="30" x14ac:dyDescent="0.2">
      <c r="A331" s="74">
        <v>63</v>
      </c>
      <c r="B331" s="120">
        <v>87392</v>
      </c>
      <c r="C331" s="108" t="s">
        <v>508</v>
      </c>
      <c r="D331" s="74" t="s">
        <v>193</v>
      </c>
      <c r="E331" s="71" t="s">
        <v>507</v>
      </c>
      <c r="F331" s="199" t="s">
        <v>546</v>
      </c>
      <c r="G331" s="67">
        <f>145686.84*7.204</f>
        <v>1049527.9953599998</v>
      </c>
    </row>
    <row r="332" spans="1:7" s="65" customFormat="1" ht="21" customHeight="1" x14ac:dyDescent="0.2">
      <c r="A332" s="74">
        <v>64</v>
      </c>
      <c r="B332" s="120">
        <v>87378</v>
      </c>
      <c r="C332" s="108" t="s">
        <v>460</v>
      </c>
      <c r="D332" s="74" t="s">
        <v>458</v>
      </c>
      <c r="E332" s="71" t="s">
        <v>141</v>
      </c>
      <c r="F332" s="199" t="s">
        <v>459</v>
      </c>
      <c r="G332" s="67">
        <v>165045.98000000001</v>
      </c>
    </row>
    <row r="333" spans="1:7" s="65" customFormat="1" ht="30" x14ac:dyDescent="0.2">
      <c r="A333" s="74">
        <f t="shared" ref="A333:A343" si="15">A332+1</f>
        <v>65</v>
      </c>
      <c r="B333" s="120">
        <v>86862</v>
      </c>
      <c r="C333" s="108" t="s">
        <v>241</v>
      </c>
      <c r="D333" s="74" t="s">
        <v>239</v>
      </c>
      <c r="E333" s="262" t="s">
        <v>240</v>
      </c>
      <c r="F333" s="56" t="s">
        <v>42</v>
      </c>
      <c r="G333" s="67">
        <v>326825.59999999998</v>
      </c>
    </row>
    <row r="334" spans="1:7" ht="21.75" customHeight="1" x14ac:dyDescent="0.2">
      <c r="A334" s="74">
        <f t="shared" si="15"/>
        <v>66</v>
      </c>
      <c r="B334" s="24">
        <v>86357</v>
      </c>
      <c r="C334" s="50" t="s">
        <v>28</v>
      </c>
      <c r="D334" s="24" t="s">
        <v>41</v>
      </c>
      <c r="E334" s="29" t="s">
        <v>44</v>
      </c>
      <c r="F334" s="56" t="s">
        <v>42</v>
      </c>
      <c r="G334" s="28">
        <v>844052.97</v>
      </c>
    </row>
    <row r="335" spans="1:7" ht="21.75" customHeight="1" x14ac:dyDescent="0.2">
      <c r="A335" s="74">
        <f t="shared" si="15"/>
        <v>67</v>
      </c>
      <c r="B335" s="24">
        <v>86824</v>
      </c>
      <c r="C335" s="69" t="s">
        <v>195</v>
      </c>
      <c r="D335" s="24" t="s">
        <v>196</v>
      </c>
      <c r="E335" s="29" t="s">
        <v>197</v>
      </c>
      <c r="F335" s="197" t="s">
        <v>212</v>
      </c>
      <c r="G335" s="28">
        <f>287400*4.697</f>
        <v>1349917.8</v>
      </c>
    </row>
    <row r="336" spans="1:7" ht="21.75" customHeight="1" x14ac:dyDescent="0.2">
      <c r="A336" s="74">
        <f t="shared" si="15"/>
        <v>68</v>
      </c>
      <c r="B336" s="53">
        <v>83362</v>
      </c>
      <c r="C336" s="114" t="s">
        <v>169</v>
      </c>
      <c r="D336" s="53" t="s">
        <v>78</v>
      </c>
      <c r="E336" s="53" t="s">
        <v>77</v>
      </c>
      <c r="F336" s="56" t="s">
        <v>42</v>
      </c>
      <c r="G336" s="59">
        <v>39244.11</v>
      </c>
    </row>
    <row r="337" spans="1:7" ht="21.75" customHeight="1" x14ac:dyDescent="0.2">
      <c r="A337" s="74">
        <f t="shared" si="15"/>
        <v>69</v>
      </c>
      <c r="B337" s="24">
        <v>83537</v>
      </c>
      <c r="C337" s="69" t="s">
        <v>190</v>
      </c>
      <c r="D337" s="24" t="s">
        <v>189</v>
      </c>
      <c r="E337" s="58" t="s">
        <v>20</v>
      </c>
      <c r="F337" s="189" t="s">
        <v>217</v>
      </c>
      <c r="G337" s="8">
        <v>496740.23</v>
      </c>
    </row>
    <row r="338" spans="1:7" ht="21.75" customHeight="1" x14ac:dyDescent="0.2">
      <c r="A338" s="74">
        <f t="shared" si="15"/>
        <v>70</v>
      </c>
      <c r="B338" s="53">
        <v>87393</v>
      </c>
      <c r="C338" s="69" t="s">
        <v>551</v>
      </c>
      <c r="D338" s="53" t="s">
        <v>194</v>
      </c>
      <c r="E338" s="58" t="s">
        <v>552</v>
      </c>
      <c r="F338" s="195" t="s">
        <v>554</v>
      </c>
      <c r="G338" s="351">
        <v>641084.46869999997</v>
      </c>
    </row>
    <row r="339" spans="1:7" ht="21.75" customHeight="1" x14ac:dyDescent="0.2">
      <c r="A339" s="74">
        <f t="shared" si="15"/>
        <v>71</v>
      </c>
      <c r="B339" s="53">
        <v>87317</v>
      </c>
      <c r="C339" s="69" t="s">
        <v>326</v>
      </c>
      <c r="D339" s="53" t="s">
        <v>6</v>
      </c>
      <c r="E339" s="58" t="s">
        <v>141</v>
      </c>
      <c r="F339" s="199" t="s">
        <v>475</v>
      </c>
      <c r="G339" s="59">
        <f>38000*5.3</f>
        <v>201400</v>
      </c>
    </row>
    <row r="340" spans="1:7" ht="21.75" customHeight="1" x14ac:dyDescent="0.2">
      <c r="A340" s="74">
        <f t="shared" si="15"/>
        <v>72</v>
      </c>
      <c r="B340" s="53">
        <v>87325</v>
      </c>
      <c r="C340" s="69" t="s">
        <v>350</v>
      </c>
      <c r="D340" s="24" t="s">
        <v>6</v>
      </c>
      <c r="E340" s="58" t="s">
        <v>141</v>
      </c>
      <c r="F340" s="199" t="s">
        <v>475</v>
      </c>
      <c r="G340" s="59">
        <f>76015.5*5.3</f>
        <v>402882.14999999997</v>
      </c>
    </row>
    <row r="341" spans="1:7" ht="21.75" customHeight="1" x14ac:dyDescent="0.2">
      <c r="A341" s="74">
        <f t="shared" si="15"/>
        <v>73</v>
      </c>
      <c r="B341" s="53">
        <v>87345</v>
      </c>
      <c r="C341" s="111" t="s">
        <v>385</v>
      </c>
      <c r="D341" s="53" t="s">
        <v>386</v>
      </c>
      <c r="E341" s="29" t="s">
        <v>352</v>
      </c>
      <c r="F341" s="195" t="s">
        <v>300</v>
      </c>
      <c r="G341" s="187">
        <v>221291.4</v>
      </c>
    </row>
    <row r="342" spans="1:7" s="48" customFormat="1" ht="21.75" customHeight="1" x14ac:dyDescent="0.2">
      <c r="A342" s="74">
        <f t="shared" si="15"/>
        <v>74</v>
      </c>
      <c r="B342" s="53">
        <v>83379</v>
      </c>
      <c r="C342" s="111" t="s">
        <v>74</v>
      </c>
      <c r="D342" s="24" t="s">
        <v>75</v>
      </c>
      <c r="E342" s="53" t="s">
        <v>76</v>
      </c>
      <c r="F342" s="199" t="s">
        <v>42</v>
      </c>
      <c r="G342" s="8">
        <v>1699521.37</v>
      </c>
    </row>
    <row r="343" spans="1:7" s="171" customFormat="1" ht="21.75" customHeight="1" x14ac:dyDescent="0.2">
      <c r="A343" s="54">
        <f t="shared" si="15"/>
        <v>75</v>
      </c>
      <c r="B343" s="37">
        <v>83583</v>
      </c>
      <c r="C343" s="359" t="s">
        <v>307</v>
      </c>
      <c r="D343" s="54" t="s">
        <v>75</v>
      </c>
      <c r="E343" s="256" t="s">
        <v>76</v>
      </c>
      <c r="F343" s="360" t="s">
        <v>42</v>
      </c>
      <c r="G343" s="230">
        <f>188276*5.37</f>
        <v>1011042.12</v>
      </c>
    </row>
    <row r="344" spans="1:7" ht="20.25" customHeight="1" x14ac:dyDescent="0.2">
      <c r="A344" s="283">
        <f>A343</f>
        <v>75</v>
      </c>
      <c r="B344" s="183"/>
      <c r="C344" s="142" t="s">
        <v>24</v>
      </c>
      <c r="D344" s="141"/>
      <c r="E344" s="141"/>
      <c r="F344" s="141"/>
      <c r="G344" s="169">
        <f>SUM(G250:G343)</f>
        <v>101460126.89586005</v>
      </c>
    </row>
    <row r="345" spans="1:7" ht="21" customHeight="1" x14ac:dyDescent="0.2">
      <c r="A345" s="101"/>
      <c r="B345" s="159"/>
      <c r="C345" s="160"/>
      <c r="D345" s="161"/>
      <c r="E345" s="161"/>
      <c r="F345" s="161"/>
      <c r="G345" s="170"/>
    </row>
    <row r="346" spans="1:7" ht="22.5" customHeight="1" x14ac:dyDescent="0.2">
      <c r="A346" s="143">
        <f>A28+A52+A87+A135+A169+A177+A238+A344</f>
        <v>228</v>
      </c>
      <c r="B346" s="79"/>
      <c r="C346" s="137" t="s">
        <v>572</v>
      </c>
      <c r="D346" s="144"/>
      <c r="E346" s="144"/>
      <c r="F346" s="144"/>
      <c r="G346" s="140">
        <f>G28+G52+G87+G135+G169+G177+G238+G344</f>
        <v>1063078468.72586</v>
      </c>
    </row>
    <row r="347" spans="1:7" ht="15.75" x14ac:dyDescent="0.2">
      <c r="A347" s="40" t="s">
        <v>132</v>
      </c>
    </row>
    <row r="348" spans="1:7" ht="15" x14ac:dyDescent="0.2">
      <c r="A348" s="51" t="s">
        <v>133</v>
      </c>
      <c r="B348" s="173"/>
      <c r="C348" s="1"/>
    </row>
    <row r="349" spans="1:7" ht="15" x14ac:dyDescent="0.2">
      <c r="B349" s="173"/>
      <c r="C349" s="1"/>
    </row>
    <row r="356" spans="4:4" x14ac:dyDescent="0.15">
      <c r="D356" s="178"/>
    </row>
    <row r="409" spans="1:1" ht="21" customHeight="1" x14ac:dyDescent="0.2"/>
    <row r="414" spans="1:1" ht="15.75" x14ac:dyDescent="0.2">
      <c r="A414" s="86"/>
    </row>
    <row r="415" spans="1:1" ht="15.75" x14ac:dyDescent="0.2">
      <c r="A415" s="86"/>
    </row>
  </sheetData>
  <mergeCells count="91">
    <mergeCell ref="A45:G45"/>
    <mergeCell ref="A46:G46"/>
    <mergeCell ref="A160:G160"/>
    <mergeCell ref="A161:G161"/>
    <mergeCell ref="A120:G120"/>
    <mergeCell ref="A138:G138"/>
    <mergeCell ref="A139:G139"/>
    <mergeCell ref="D101:D102"/>
    <mergeCell ref="E101:E102"/>
    <mergeCell ref="A103:A104"/>
    <mergeCell ref="D103:D104"/>
    <mergeCell ref="E103:E104"/>
    <mergeCell ref="A101:A102"/>
    <mergeCell ref="D122:D123"/>
    <mergeCell ref="E122:E123"/>
    <mergeCell ref="D126:D127"/>
    <mergeCell ref="A88:G88"/>
    <mergeCell ref="A89:G89"/>
    <mergeCell ref="A119:G119"/>
    <mergeCell ref="A106:A107"/>
    <mergeCell ref="D105:D107"/>
    <mergeCell ref="E105:E107"/>
    <mergeCell ref="A91:A92"/>
    <mergeCell ref="A110:A111"/>
    <mergeCell ref="D110:D111"/>
    <mergeCell ref="E110:E111"/>
    <mergeCell ref="A108:A109"/>
    <mergeCell ref="D108:D109"/>
    <mergeCell ref="E108:E109"/>
    <mergeCell ref="A320:G320"/>
    <mergeCell ref="A203:G203"/>
    <mergeCell ref="A204:G204"/>
    <mergeCell ref="A304:A305"/>
    <mergeCell ref="A252:A253"/>
    <mergeCell ref="E252:E253"/>
    <mergeCell ref="A257:A258"/>
    <mergeCell ref="A285:A286"/>
    <mergeCell ref="G285:G286"/>
    <mergeCell ref="A248:G248"/>
    <mergeCell ref="D218:D219"/>
    <mergeCell ref="A247:G247"/>
    <mergeCell ref="E218:E219"/>
    <mergeCell ref="G218:G219"/>
    <mergeCell ref="F218:F219"/>
    <mergeCell ref="A319:G319"/>
    <mergeCell ref="A170:G170"/>
    <mergeCell ref="A171:G171"/>
    <mergeCell ref="E304:E305"/>
    <mergeCell ref="F304:F305"/>
    <mergeCell ref="E285:E286"/>
    <mergeCell ref="A232:A236"/>
    <mergeCell ref="G304:G305"/>
    <mergeCell ref="F285:F286"/>
    <mergeCell ref="A283:G283"/>
    <mergeCell ref="A154:A156"/>
    <mergeCell ref="A167:A168"/>
    <mergeCell ref="A173:A176"/>
    <mergeCell ref="A5:G5"/>
    <mergeCell ref="A31:G31"/>
    <mergeCell ref="A32:G32"/>
    <mergeCell ref="A6:G6"/>
    <mergeCell ref="D124:D125"/>
    <mergeCell ref="E124:E125"/>
    <mergeCell ref="A124:A125"/>
    <mergeCell ref="E126:E127"/>
    <mergeCell ref="A126:A127"/>
    <mergeCell ref="A69:A70"/>
    <mergeCell ref="E69:E70"/>
    <mergeCell ref="F69:F70"/>
    <mergeCell ref="A114:A115"/>
    <mergeCell ref="D132:D133"/>
    <mergeCell ref="E130:E131"/>
    <mergeCell ref="E132:E133"/>
    <mergeCell ref="A132:A133"/>
    <mergeCell ref="A149:A151"/>
    <mergeCell ref="A18:A19"/>
    <mergeCell ref="A181:G181"/>
    <mergeCell ref="F252:F253"/>
    <mergeCell ref="G252:G253"/>
    <mergeCell ref="A218:A219"/>
    <mergeCell ref="C218:C219"/>
    <mergeCell ref="A122:A123"/>
    <mergeCell ref="A116:A117"/>
    <mergeCell ref="A130:A131"/>
    <mergeCell ref="D116:D117"/>
    <mergeCell ref="E116:E117"/>
    <mergeCell ref="A128:A129"/>
    <mergeCell ref="D128:D129"/>
    <mergeCell ref="E128:E129"/>
    <mergeCell ref="A180:G180"/>
    <mergeCell ref="D130:D131"/>
  </mergeCells>
  <phoneticPr fontId="70" type="noConversion"/>
  <printOptions horizontalCentered="1"/>
  <pageMargins left="0.19685039370078741" right="0.19685039370078741" top="0.59055118110236227" bottom="0.39370078740157483" header="0.51181102362204722" footer="0.23622047244094491"/>
  <pageSetup paperSize="9" scale="55" orientation="landscape" r:id="rId1"/>
  <headerFooter alignWithMargins="0">
    <oddFooter>&amp;L&amp;9Gerência Geral de Projetos e Pesquisas&amp;C&amp;8 &amp;D&amp;R&amp;12&amp;P/&amp;N</oddFooter>
  </headerFooter>
  <rowBreaks count="7" manualBreakCount="7">
    <brk id="44" max="6" man="1"/>
    <brk id="87" max="8" man="1"/>
    <brk id="118" max="8" man="1"/>
    <brk id="201" max="8" man="1"/>
    <brk id="246" max="8" man="1"/>
    <brk id="279" max="8" man="1"/>
    <brk id="318" max="8" man="1"/>
  </rowBreaks>
  <ignoredErrors>
    <ignoredError sqref="A167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BE4643-7CD9-4923-9DE5-71A2E3E4807B}"/>
</file>

<file path=customXml/itemProps2.xml><?xml version="1.0" encoding="utf-8"?>
<ds:datastoreItem xmlns:ds="http://schemas.openxmlformats.org/officeDocument/2006/customXml" ds:itemID="{60786275-7248-471E-B4C4-572CC7D80C4D}"/>
</file>

<file path=customXml/itemProps3.xml><?xml version="1.0" encoding="utf-8"?>
<ds:datastoreItem xmlns:ds="http://schemas.openxmlformats.org/officeDocument/2006/customXml" ds:itemID="{96C880E0-33A3-48BF-8287-C5E88B225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Projetos Ativos HCFMUSP</vt:lpstr>
      <vt:lpstr>'Projetos Ativos HCFMUSP'!Area_de_impressao</vt:lpstr>
    </vt:vector>
  </TitlesOfParts>
  <Company>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Ctanoeiro</dc:creator>
  <cp:lastModifiedBy>Gisele Cristiane Viveiros</cp:lastModifiedBy>
  <cp:lastPrinted>2022-01-14T12:36:39Z</cp:lastPrinted>
  <dcterms:created xsi:type="dcterms:W3CDTF">2006-06-22T13:49:19Z</dcterms:created>
  <dcterms:modified xsi:type="dcterms:W3CDTF">2025-04-28T12:25:56Z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