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8B970C4-860A-4BDE-8F04-92635783283D}" xr6:coauthVersionLast="47" xr6:coauthVersionMax="47" xr10:uidLastSave="{00000000-0000-0000-0000-000000000000}"/>
  <bookViews>
    <workbookView xWindow="-120" yWindow="-120" windowWidth="29040" windowHeight="15840" tabRatio="490" firstSheet="8" activeTab="11" xr2:uid="{00000000-000D-0000-FFFF-FFFF00000000}"/>
  </bookViews>
  <sheets>
    <sheet name="Cx Descoberto MAI" sheetId="262" state="hidden" r:id="rId1"/>
    <sheet name="Cx Descoberto JUN" sheetId="271" state="hidden" r:id="rId2"/>
    <sheet name="Cx Descoberto JUL" sheetId="272" state="hidden" r:id="rId3"/>
    <sheet name="Cx Descoberto AGO" sheetId="273" state="hidden" r:id="rId4"/>
    <sheet name="Cx Descoberto SET" sheetId="274" state="hidden" r:id="rId5"/>
    <sheet name="Cx Descoberto OUT" sheetId="275" state="hidden" r:id="rId6"/>
    <sheet name="Cx Descoberto NOV" sheetId="276" state="hidden" r:id="rId7"/>
    <sheet name="Cx Descoberto DEZ" sheetId="277" state="hidden" r:id="rId8"/>
    <sheet name="BALANÇO" sheetId="296" r:id="rId9"/>
    <sheet name="DRE" sheetId="297" r:id="rId10"/>
    <sheet name="DFC" sheetId="298" r:id="rId11"/>
    <sheet name="CONCILIAÇÃO" sheetId="299" r:id="rId12"/>
  </sheets>
  <externalReferences>
    <externalReference r:id="rId13"/>
    <externalReference r:id="rId14"/>
  </externalReferences>
  <definedNames>
    <definedName name="_xlnm._FilterDatabase" localSheetId="8" hidden="1">BALANÇO!$A$10:$B$38</definedName>
    <definedName name="_xlnm._FilterDatabase" localSheetId="3" hidden="1">'Cx Descoberto AGO'!$W$43:$AB$83</definedName>
    <definedName name="_xlnm._FilterDatabase" localSheetId="7" hidden="1">'Cx Descoberto DEZ'!$W$43:$AB$83</definedName>
    <definedName name="_xlnm._FilterDatabase" localSheetId="6" hidden="1">'Cx Descoberto NOV'!$W$43:$AB$63</definedName>
    <definedName name="_xlnm._FilterDatabase" localSheetId="5" hidden="1">'Cx Descoberto OUT'!$W$43:$AB$83</definedName>
    <definedName name="_xlnm._FilterDatabase" localSheetId="4" hidden="1">'Cx Descoberto SET'!$W$43:$AB$43</definedName>
    <definedName name="_xlnm._FilterDatabase" localSheetId="9" hidden="1">DRE!$A$11:$B$35</definedName>
    <definedName name="A" localSheetId="10">#REF!</definedName>
    <definedName name="A">#REF!</definedName>
    <definedName name="AAAAAAAAAAA" localSheetId="10">#REF!</definedName>
    <definedName name="AAAAAAAAAAA">#REF!</definedName>
    <definedName name="_xlnm.Print_Area" localSheetId="8">BALANÇO!$A$1:$M$38</definedName>
    <definedName name="_xlnm.Print_Area" localSheetId="11">CONCILIAÇÃO!$A$1:$E$21</definedName>
    <definedName name="_xlnm.Print_Area" localSheetId="3">'Cx Descoberto AGO'!#REF!</definedName>
    <definedName name="_xlnm.Print_Area" localSheetId="7">'Cx Descoberto DEZ'!#REF!</definedName>
    <definedName name="_xlnm.Print_Area" localSheetId="2">'Cx Descoberto JUL'!#REF!</definedName>
    <definedName name="_xlnm.Print_Area" localSheetId="1">'Cx Descoberto JUN'!#REF!</definedName>
    <definedName name="_xlnm.Print_Area" localSheetId="0">'Cx Descoberto MAI'!#REF!</definedName>
    <definedName name="_xlnm.Print_Area" localSheetId="6">'Cx Descoberto NOV'!#REF!</definedName>
    <definedName name="_xlnm.Print_Area" localSheetId="5">'Cx Descoberto OUT'!#REF!</definedName>
    <definedName name="_xlnm.Print_Area" localSheetId="4">'Cx Descoberto SET'!#REF!</definedName>
    <definedName name="_xlnm.Print_Area" localSheetId="10">DFC!$A$1:$E$43</definedName>
    <definedName name="_xlnm.Print_Area" localSheetId="9">DRE!$A$1:$N$43</definedName>
    <definedName name="B" localSheetId="10">#REF!</definedName>
    <definedName name="B">#REF!</definedName>
    <definedName name="b110000000000">#REF!</definedName>
    <definedName name="bbbbbbbbbbbbbbb" localSheetId="10">#REF!</definedName>
    <definedName name="bbbbbbbbbbbbbbb">#REF!</definedName>
    <definedName name="CONSOL_HIERARQUIZADO_HCOP" localSheetId="10">#REF!</definedName>
    <definedName name="CONSOL_HIERARQUIZADO_HCOP">#REF!</definedName>
    <definedName name="CONSOLIDADO" localSheetId="10">#REF!</definedName>
    <definedName name="CONSOLIDADO">#REF!</definedName>
    <definedName name="CRIS" localSheetId="10">#REF!</definedName>
    <definedName name="CRIS">#REF!</definedName>
    <definedName name="E" localSheetId="10">#REF!</definedName>
    <definedName name="E">#REF!</definedName>
    <definedName name="e_consolidado_hier_completa" localSheetId="10">#REF!</definedName>
    <definedName name="e_consolidado_hier_completa">#REF!</definedName>
    <definedName name="e_consolidado_julho07_hier_completa" localSheetId="10">#REF!</definedName>
    <definedName name="e_consolidado_julho07_hier_completa">#REF!</definedName>
    <definedName name="e_saldo_total_julh07_hier_completa" localSheetId="10">#REF!</definedName>
    <definedName name="e_saldo_total_julh07_hier_completa">#REF!</definedName>
    <definedName name="F" localSheetId="10">#REF!</definedName>
    <definedName name="F">#REF!</definedName>
    <definedName name="FFFFFFF" localSheetId="10">#REF!</definedName>
    <definedName name="FFFFFFF">#REF!</definedName>
    <definedName name="FFFFFFFFFFFFFFFFFF" localSheetId="10">#REF!</definedName>
    <definedName name="FFFFFFFFFFFFFFFFFF">#REF!</definedName>
    <definedName name="fppfpfpfp" localSheetId="10">#REF!</definedName>
    <definedName name="fppfpfpfp">#REF!</definedName>
    <definedName name="ggg" localSheetId="10">#REF!</definedName>
    <definedName name="ggg">#REF!</definedName>
    <definedName name="GR" localSheetId="10">#REF!</definedName>
    <definedName name="GR">#REF!</definedName>
    <definedName name="ICESP_DFC___CONSOL_HIERAR" localSheetId="10">#REF!</definedName>
    <definedName name="ICESP_DFC___CONSOL_HIERAR">#REF!</definedName>
    <definedName name="já" localSheetId="10">#REF!</definedName>
    <definedName name="já">#REF!</definedName>
    <definedName name="jjjjjjjjjjjjjjjjjjjjj" localSheetId="10">#REF!</definedName>
    <definedName name="jjjjjjjjjjjjjjjjjjjjj">#REF!</definedName>
    <definedName name="k" localSheetId="10">#REF!</definedName>
    <definedName name="k">#REF!</definedName>
    <definedName name="LDLDLDLDLD" localSheetId="10">#REF!</definedName>
    <definedName name="LDLDLDLDLD">#REF!</definedName>
    <definedName name="LL" localSheetId="10">#REF!</definedName>
    <definedName name="LL">#REF!</definedName>
    <definedName name="mmmm" localSheetId="10">#REF!</definedName>
    <definedName name="mmmm">#REF!</definedName>
    <definedName name="N___Consolidado_ICESP_HIER" localSheetId="10">#REF!</definedName>
    <definedName name="N___Consolidado_ICESP_HIER">#REF!</definedName>
    <definedName name="o" localSheetId="10">#REF!</definedName>
    <definedName name="o">#REF!</definedName>
    <definedName name="tb" localSheetId="1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'Cx Descoberto AGO'!$B:$B</definedName>
    <definedName name="_xlnm.Print_Titles" localSheetId="7">'Cx Descoberto DEZ'!$B:$B</definedName>
    <definedName name="_xlnm.Print_Titles" localSheetId="2">'Cx Descoberto JUL'!$B:$B</definedName>
    <definedName name="_xlnm.Print_Titles" localSheetId="1">'Cx Descoberto JUN'!$B:$B</definedName>
    <definedName name="_xlnm.Print_Titles" localSheetId="0">'Cx Descoberto MAI'!$B:$B</definedName>
    <definedName name="_xlnm.Print_Titles" localSheetId="6">'Cx Descoberto NOV'!$B:$B</definedName>
    <definedName name="_xlnm.Print_Titles" localSheetId="5">'Cx Descoberto OUT'!$B:$B</definedName>
    <definedName name="_xlnm.Print_Titles" localSheetId="4">'Cx Descoberto SET'!$B:$B</definedName>
    <definedName name="z" localSheetId="10">#REF!</definedName>
    <definedName name="z">#REF!</definedName>
    <definedName name="Z_747A89FA_6E53_4275_B112_3C145921EEE0_.wvu.FilterData" localSheetId="3" hidden="1">'Cx Descoberto AGO'!#REF!</definedName>
    <definedName name="Z_747A89FA_6E53_4275_B112_3C145921EEE0_.wvu.FilterData" localSheetId="7" hidden="1">'Cx Descoberto DEZ'!#REF!</definedName>
    <definedName name="Z_747A89FA_6E53_4275_B112_3C145921EEE0_.wvu.FilterData" localSheetId="2" hidden="1">'Cx Descoberto JUL'!#REF!</definedName>
    <definedName name="Z_747A89FA_6E53_4275_B112_3C145921EEE0_.wvu.FilterData" localSheetId="1" hidden="1">'Cx Descoberto JUN'!#REF!</definedName>
    <definedName name="Z_747A89FA_6E53_4275_B112_3C145921EEE0_.wvu.FilterData" localSheetId="0" hidden="1">'Cx Descoberto MAI'!#REF!</definedName>
    <definedName name="Z_747A89FA_6E53_4275_B112_3C145921EEE0_.wvu.FilterData" localSheetId="6" hidden="1">'Cx Descoberto NOV'!#REF!</definedName>
    <definedName name="Z_747A89FA_6E53_4275_B112_3C145921EEE0_.wvu.FilterData" localSheetId="5" hidden="1">'Cx Descoberto OUT'!#REF!</definedName>
    <definedName name="Z_747A89FA_6E53_4275_B112_3C145921EEE0_.wvu.FilterData" localSheetId="4" hidden="1">'Cx Descoberto SET'!#REF!</definedName>
    <definedName name="Z_FB7AABE3_329B_4C88_83C9_F3E616CC4F27_.wvu.FilterData" localSheetId="3" hidden="1">'Cx Descoberto AGO'!#REF!</definedName>
    <definedName name="Z_FB7AABE3_329B_4C88_83C9_F3E616CC4F27_.wvu.FilterData" localSheetId="7" hidden="1">'Cx Descoberto DEZ'!#REF!</definedName>
    <definedName name="Z_FB7AABE3_329B_4C88_83C9_F3E616CC4F27_.wvu.FilterData" localSheetId="2" hidden="1">'Cx Descoberto JUL'!#REF!</definedName>
    <definedName name="Z_FB7AABE3_329B_4C88_83C9_F3E616CC4F27_.wvu.FilterData" localSheetId="1" hidden="1">'Cx Descoberto JUN'!#REF!</definedName>
    <definedName name="Z_FB7AABE3_329B_4C88_83C9_F3E616CC4F27_.wvu.FilterData" localSheetId="0" hidden="1">'Cx Descoberto MAI'!#REF!</definedName>
    <definedName name="Z_FB7AABE3_329B_4C88_83C9_F3E616CC4F27_.wvu.FilterData" localSheetId="6" hidden="1">'Cx Descoberto NOV'!#REF!</definedName>
    <definedName name="Z_FB7AABE3_329B_4C88_83C9_F3E616CC4F27_.wvu.FilterData" localSheetId="5" hidden="1">'Cx Descoberto OUT'!#REF!</definedName>
    <definedName name="Z_FB7AABE3_329B_4C88_83C9_F3E616CC4F27_.wvu.FilterData" localSheetId="4" hidden="1">'Cx Descoberto SET'!#REF!</definedName>
    <definedName name="Z_FB7AABE3_329B_4C88_83C9_F3E616CC4F27_.wvu.PrintTitles" localSheetId="3" hidden="1">'Cx Descoberto AGO'!$B:$B</definedName>
    <definedName name="Z_FB7AABE3_329B_4C88_83C9_F3E616CC4F27_.wvu.PrintTitles" localSheetId="7" hidden="1">'Cx Descoberto DEZ'!$B:$B</definedName>
    <definedName name="Z_FB7AABE3_329B_4C88_83C9_F3E616CC4F27_.wvu.PrintTitles" localSheetId="2" hidden="1">'Cx Descoberto JUL'!$B:$B</definedName>
    <definedName name="Z_FB7AABE3_329B_4C88_83C9_F3E616CC4F27_.wvu.PrintTitles" localSheetId="1" hidden="1">'Cx Descoberto JUN'!$B:$B</definedName>
    <definedName name="Z_FB7AABE3_329B_4C88_83C9_F3E616CC4F27_.wvu.PrintTitles" localSheetId="0" hidden="1">'Cx Descoberto MAI'!$B:$B</definedName>
    <definedName name="Z_FB7AABE3_329B_4C88_83C9_F3E616CC4F27_.wvu.PrintTitles" localSheetId="6" hidden="1">'Cx Descoberto NOV'!$B:$B</definedName>
    <definedName name="Z_FB7AABE3_329B_4C88_83C9_F3E616CC4F27_.wvu.PrintTitles" localSheetId="5" hidden="1">'Cx Descoberto OUT'!$B:$B</definedName>
    <definedName name="Z_FB7AABE3_329B_4C88_83C9_F3E616CC4F27_.wvu.PrintTitles" localSheetId="4" hidden="1">'Cx Descoberto SET'!$B:$B</definedName>
    <definedName name="ZZ_DISTR_AIH_CONTR_DEZ2005" localSheetId="10">#REF!</definedName>
    <definedName name="ZZ_DISTR_AIH_CONTR_DEZ2005">#REF!</definedName>
    <definedName name="ZZ_DISTR_AIH_CONTR_JAN2006" localSheetId="10">#REF!</definedName>
    <definedName name="ZZ_DISTR_AIH_CONTR_JAN2006">#REF!</definedName>
    <definedName name="ZZ_DISTR_AMB_CONTR_DEZ2005" localSheetId="10">#REF!</definedName>
    <definedName name="ZZ_DISTR_AMB_CONTR_DEZ2005">#REF!</definedName>
    <definedName name="ZZ_DISTR_AMB_CONTR_JAN2006" localSheetId="10">#REF!</definedName>
    <definedName name="ZZ_DISTR_AMB_CONTR_JAN2006">#REF!</definedName>
    <definedName name="ZZ_DISTR_CONTR_AMB_JAN2006_Sem_coincidentes_ZZ_DISTR_AMB_CONTR_J" localSheetId="10">#REF!</definedName>
    <definedName name="ZZ_DISTR_CONTR_AMB_JAN2006_Sem_coincidentes_ZZ_DISTR_AMB_CONTR_J">#REF!</definedName>
  </definedNames>
  <calcPr calcId="191029"/>
  <customWorkbookViews>
    <customWorkbookView name="tlsilva - Modo de exibição pessoal" guid="{FB7AABE3-329B-4C88-83C9-F3E616CC4F27}" mergeInterval="0" personalView="1" maximized="1" windowWidth="1020" windowHeight="570" tabRatio="622" activeSheetId="11"/>
    <customWorkbookView name="mcsilva - Modo de exibição pessoal" guid="{8554DC9A-7BF6-4F26-A474-A9A2A9376E6B}" mergeInterval="0" personalView="1" maximized="1" windowWidth="1276" windowHeight="825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99" l="1"/>
  <c r="D21" i="299"/>
  <c r="C21" i="299"/>
  <c r="E37" i="298"/>
  <c r="D37" i="298"/>
  <c r="C37" i="298"/>
  <c r="E31" i="298"/>
  <c r="E27" i="298"/>
  <c r="D27" i="298"/>
  <c r="D31" i="298" s="1"/>
  <c r="C27" i="298"/>
  <c r="C31" i="298" s="1"/>
  <c r="E21" i="298"/>
  <c r="E39" i="298" s="1"/>
  <c r="D21" i="298"/>
  <c r="C21" i="298"/>
  <c r="D39" i="298" l="1"/>
  <c r="C39" i="298"/>
  <c r="C43" i="298" s="1"/>
  <c r="D12" i="298" s="1"/>
  <c r="D43" i="298" s="1"/>
  <c r="E12" i="298" s="1"/>
  <c r="E43" i="298" s="1"/>
  <c r="D38" i="296" l="1"/>
  <c r="D37" i="296"/>
  <c r="C40" i="296"/>
  <c r="B40" i="296"/>
  <c r="C37" i="296"/>
  <c r="B17" i="296"/>
  <c r="B13" i="297"/>
  <c r="L13" i="296"/>
  <c r="M13" i="296"/>
  <c r="J13" i="296"/>
  <c r="H26" i="297"/>
  <c r="M26" i="297"/>
  <c r="H13" i="296"/>
  <c r="K13" i="296" l="1"/>
  <c r="J21" i="296"/>
  <c r="J26" i="296"/>
  <c r="J26" i="297"/>
  <c r="I13" i="296"/>
  <c r="G13" i="296"/>
  <c r="H19" i="297" l="1"/>
  <c r="G26" i="297"/>
  <c r="F13" i="296"/>
  <c r="E13" i="296"/>
  <c r="F26" i="297"/>
  <c r="D13" i="296"/>
  <c r="D26" i="297"/>
  <c r="C26" i="297"/>
  <c r="E26" i="297" l="1"/>
  <c r="E19" i="297" s="1"/>
  <c r="D19" i="297"/>
  <c r="B26" i="297"/>
  <c r="B19" i="297" s="1"/>
  <c r="B13" i="296"/>
  <c r="M21" i="296" l="1"/>
  <c r="C13" i="296" l="1"/>
  <c r="M39" i="297"/>
  <c r="M12" i="297"/>
  <c r="M33" i="296"/>
  <c r="M26" i="296"/>
  <c r="M12" i="296" l="1"/>
  <c r="E12" i="297" l="1"/>
  <c r="G12" i="297"/>
  <c r="F12" i="297" l="1"/>
  <c r="C12" i="297" l="1"/>
  <c r="D12" i="297" l="1"/>
  <c r="D37" i="297" s="1"/>
  <c r="B12" i="297" l="1"/>
  <c r="J12" i="297" l="1"/>
  <c r="J39" i="297"/>
  <c r="I39" i="297"/>
  <c r="H39" i="297"/>
  <c r="G39" i="297"/>
  <c r="F39" i="297"/>
  <c r="E39" i="297"/>
  <c r="D39" i="297"/>
  <c r="C39" i="297"/>
  <c r="B39" i="297"/>
  <c r="H12" i="297"/>
  <c r="I33" i="296" l="1"/>
  <c r="I26" i="296"/>
  <c r="I21" i="296"/>
  <c r="I12" i="296" l="1"/>
  <c r="H33" i="296" l="1"/>
  <c r="H26" i="296"/>
  <c r="H21" i="296"/>
  <c r="H12" i="296" s="1"/>
  <c r="J33" i="296" l="1"/>
  <c r="J12" i="296" l="1"/>
  <c r="F33" i="296" l="1"/>
  <c r="F26" i="296"/>
  <c r="F21" i="296"/>
  <c r="F12" i="296" l="1"/>
  <c r="G33" i="296"/>
  <c r="G26" i="296"/>
  <c r="G21" i="296"/>
  <c r="G12" i="296" l="1"/>
  <c r="E33" i="296" l="1"/>
  <c r="E26" i="296"/>
  <c r="E21" i="296"/>
  <c r="E12" i="296" l="1"/>
  <c r="D33" i="296" l="1"/>
  <c r="D26" i="296"/>
  <c r="D21" i="296"/>
  <c r="D12" i="296" l="1"/>
  <c r="C21" i="296" l="1"/>
  <c r="C26" i="296"/>
  <c r="C33" i="296"/>
  <c r="B33" i="296"/>
  <c r="B26" i="296"/>
  <c r="B21" i="296"/>
  <c r="C12" i="296" l="1"/>
  <c r="B12" i="296"/>
  <c r="U8" i="277" l="1"/>
  <c r="T8" i="277"/>
  <c r="S8" i="277"/>
  <c r="K8" i="277"/>
  <c r="L34" i="277"/>
  <c r="L31" i="277"/>
  <c r="J36" i="277"/>
  <c r="D11" i="277" s="1"/>
  <c r="B16" i="277"/>
  <c r="D8" i="277" s="1"/>
  <c r="K8" i="276"/>
  <c r="K9" i="276" s="1"/>
  <c r="S8" i="276"/>
  <c r="T8" i="276"/>
  <c r="T9" i="276" s="1"/>
  <c r="U8" i="276"/>
  <c r="L34" i="276"/>
  <c r="K36" i="276"/>
  <c r="J36" i="276"/>
  <c r="B16" i="276"/>
  <c r="D8" i="276" s="1"/>
  <c r="U8" i="275"/>
  <c r="T8" i="275"/>
  <c r="S8" i="275"/>
  <c r="K8" i="275"/>
  <c r="L34" i="275"/>
  <c r="L31" i="275"/>
  <c r="K36" i="275"/>
  <c r="D16" i="275" s="1"/>
  <c r="J36" i="275"/>
  <c r="D15" i="275" s="1"/>
  <c r="B16" i="275"/>
  <c r="D8" i="275" s="1"/>
  <c r="U8" i="274"/>
  <c r="T8" i="274"/>
  <c r="S8" i="274"/>
  <c r="K8" i="274"/>
  <c r="K9" i="274" s="1"/>
  <c r="L34" i="274"/>
  <c r="L31" i="274"/>
  <c r="J36" i="274"/>
  <c r="D15" i="274" s="1"/>
  <c r="B16" i="274"/>
  <c r="D8" i="274" s="1"/>
  <c r="D9" i="274" s="1"/>
  <c r="U8" i="273"/>
  <c r="T8" i="273"/>
  <c r="T9" i="273" s="1"/>
  <c r="S8" i="273"/>
  <c r="K8" i="273"/>
  <c r="B16" i="273"/>
  <c r="D8" i="273" s="1"/>
  <c r="D9" i="273" s="1"/>
  <c r="L34" i="273"/>
  <c r="K36" i="273"/>
  <c r="J36" i="273"/>
  <c r="D11" i="273" s="1"/>
  <c r="U8" i="272"/>
  <c r="U9" i="272" s="1"/>
  <c r="T8" i="272"/>
  <c r="S8" i="272"/>
  <c r="K8" i="272"/>
  <c r="K9" i="272" s="1"/>
  <c r="K36" i="272"/>
  <c r="D16" i="272" s="1"/>
  <c r="J36" i="272"/>
  <c r="D15" i="272" s="1"/>
  <c r="L34" i="272"/>
  <c r="L31" i="272"/>
  <c r="B16" i="272"/>
  <c r="D8" i="272" s="1"/>
  <c r="K8" i="271"/>
  <c r="S8" i="271"/>
  <c r="T8" i="271"/>
  <c r="T9" i="271" s="1"/>
  <c r="U8" i="271"/>
  <c r="U9" i="271" s="1"/>
  <c r="K36" i="271"/>
  <c r="D16" i="271" s="1"/>
  <c r="J36" i="271"/>
  <c r="D11" i="271" s="1"/>
  <c r="L34" i="271"/>
  <c r="L31" i="271"/>
  <c r="B16" i="271"/>
  <c r="D8" i="271" s="1"/>
  <c r="D9" i="271" s="1"/>
  <c r="B15" i="262"/>
  <c r="D7" i="262" s="1"/>
  <c r="D8" i="262" s="1"/>
  <c r="K35" i="262"/>
  <c r="D15" i="262" s="1"/>
  <c r="J35" i="262"/>
  <c r="D10" i="262" s="1"/>
  <c r="L33" i="262"/>
  <c r="L30" i="262"/>
  <c r="K7" i="262"/>
  <c r="K8" i="262" s="1"/>
  <c r="S7" i="262"/>
  <c r="T7" i="262"/>
  <c r="U7" i="262"/>
  <c r="K36" i="277"/>
  <c r="D16" i="277" s="1"/>
  <c r="D17" i="275" l="1"/>
  <c r="D19" i="275" s="1"/>
  <c r="D14" i="262"/>
  <c r="D16" i="262" s="1"/>
  <c r="D18" i="262" s="1"/>
  <c r="D15" i="277"/>
  <c r="D17" i="277" s="1"/>
  <c r="D19" i="277" s="1"/>
  <c r="D13" i="277"/>
  <c r="L35" i="262"/>
  <c r="D12" i="262"/>
  <c r="D11" i="274"/>
  <c r="D13" i="274" s="1"/>
  <c r="L36" i="277"/>
  <c r="D17" i="272"/>
  <c r="D19" i="272" s="1"/>
  <c r="D13" i="273"/>
  <c r="D15" i="276"/>
  <c r="D11" i="276"/>
  <c r="D11" i="275"/>
  <c r="D15" i="273"/>
  <c r="L36" i="272"/>
  <c r="L36" i="271"/>
  <c r="D15" i="271"/>
  <c r="D17" i="271" s="1"/>
  <c r="D19" i="271" s="1"/>
  <c r="D13" i="271"/>
  <c r="K9" i="275"/>
  <c r="U9" i="274"/>
  <c r="K9" i="273"/>
  <c r="U9" i="275"/>
  <c r="T8" i="262"/>
  <c r="L8" i="275"/>
  <c r="L9" i="275" s="1"/>
  <c r="K9" i="271"/>
  <c r="E8" i="275"/>
  <c r="E9" i="275" s="1"/>
  <c r="T9" i="272"/>
  <c r="T9" i="275"/>
  <c r="U9" i="276"/>
  <c r="U9" i="273"/>
  <c r="T9" i="274"/>
  <c r="D9" i="275"/>
  <c r="D9" i="272"/>
  <c r="L36" i="275"/>
  <c r="D16" i="276"/>
  <c r="L36" i="276"/>
  <c r="D16" i="273"/>
  <c r="L36" i="273"/>
  <c r="D11" i="272"/>
  <c r="L31" i="273"/>
  <c r="K36" i="274"/>
  <c r="D9" i="276"/>
  <c r="L31" i="276"/>
  <c r="M8" i="276"/>
  <c r="M9" i="276" s="1"/>
  <c r="J8" i="276"/>
  <c r="J9" i="276" s="1"/>
  <c r="I8" i="276"/>
  <c r="I9" i="276" s="1"/>
  <c r="V8" i="276"/>
  <c r="V9" i="276" s="1"/>
  <c r="H8" i="276"/>
  <c r="H9" i="276" s="1"/>
  <c r="L8" i="276"/>
  <c r="N8" i="276"/>
  <c r="N9" i="276" s="1"/>
  <c r="P8" i="276"/>
  <c r="P9" i="276" s="1"/>
  <c r="U8" i="262"/>
  <c r="G8" i="276"/>
  <c r="G9" i="276" s="1"/>
  <c r="Q8" i="276"/>
  <c r="Q9" i="276" s="1"/>
  <c r="O8" i="276"/>
  <c r="R8" i="276"/>
  <c r="D13" i="275" l="1"/>
  <c r="D17" i="276"/>
  <c r="D19" i="276" s="1"/>
  <c r="D13" i="276"/>
  <c r="D17" i="273"/>
  <c r="D19" i="273" s="1"/>
  <c r="D13" i="272"/>
  <c r="E8" i="276"/>
  <c r="E9" i="276" s="1"/>
  <c r="E8" i="272"/>
  <c r="E9" i="272" s="1"/>
  <c r="E7" i="262"/>
  <c r="E8" i="262" s="1"/>
  <c r="M8" i="273"/>
  <c r="M9" i="273" s="1"/>
  <c r="M8" i="272"/>
  <c r="M9" i="272" s="1"/>
  <c r="I8" i="273"/>
  <c r="I9" i="273" s="1"/>
  <c r="V8" i="277"/>
  <c r="H8" i="274"/>
  <c r="H9" i="274" s="1"/>
  <c r="L7" i="262"/>
  <c r="L8" i="262" s="1"/>
  <c r="I8" i="277"/>
  <c r="I8" i="275"/>
  <c r="I9" i="275" s="1"/>
  <c r="L8" i="271"/>
  <c r="L9" i="271" s="1"/>
  <c r="M8" i="277"/>
  <c r="I8" i="272"/>
  <c r="I9" i="272" s="1"/>
  <c r="E8" i="274"/>
  <c r="E8" i="273"/>
  <c r="E9" i="273" s="1"/>
  <c r="Q8" i="277"/>
  <c r="I8" i="274"/>
  <c r="R8" i="274"/>
  <c r="R9" i="274" s="1"/>
  <c r="M7" i="262"/>
  <c r="M8" i="262" s="1"/>
  <c r="P8" i="274"/>
  <c r="P9" i="274" s="1"/>
  <c r="F8" i="275"/>
  <c r="F9" i="275" s="1"/>
  <c r="P8" i="277"/>
  <c r="G8" i="275"/>
  <c r="F8" i="274"/>
  <c r="F9" i="274" s="1"/>
  <c r="G8" i="274"/>
  <c r="G9" i="274" s="1"/>
  <c r="I8" i="271"/>
  <c r="I9" i="271" s="1"/>
  <c r="R8" i="275"/>
  <c r="R9" i="275" s="1"/>
  <c r="F8" i="273"/>
  <c r="F9" i="273" s="1"/>
  <c r="J8" i="275"/>
  <c r="J9" i="275" s="1"/>
  <c r="M8" i="274"/>
  <c r="M9" i="274" s="1"/>
  <c r="F8" i="277"/>
  <c r="H8" i="277"/>
  <c r="J8" i="277"/>
  <c r="V8" i="275"/>
  <c r="V9" i="275" s="1"/>
  <c r="G8" i="277"/>
  <c r="M8" i="275"/>
  <c r="L8" i="277"/>
  <c r="H8" i="275"/>
  <c r="H9" i="275" s="1"/>
  <c r="E8" i="277"/>
  <c r="V8" i="274"/>
  <c r="V9" i="274" s="1"/>
  <c r="W8" i="276"/>
  <c r="Y8" i="276" s="1"/>
  <c r="P8" i="275"/>
  <c r="P9" i="275" s="1"/>
  <c r="R8" i="273"/>
  <c r="R9" i="273" s="1"/>
  <c r="Q8" i="272"/>
  <c r="Q9" i="272" s="1"/>
  <c r="N8" i="275"/>
  <c r="N9" i="275" s="1"/>
  <c r="O8" i="274"/>
  <c r="O9" i="274" s="1"/>
  <c r="N8" i="277"/>
  <c r="O8" i="275"/>
  <c r="O9" i="275" s="1"/>
  <c r="D16" i="274"/>
  <c r="D17" i="274" s="1"/>
  <c r="D19" i="274" s="1"/>
  <c r="L36" i="274"/>
  <c r="W8" i="277"/>
  <c r="F8" i="276"/>
  <c r="F9" i="276" s="1"/>
  <c r="R7" i="262"/>
  <c r="R8" i="272"/>
  <c r="O8" i="277"/>
  <c r="Q8" i="274"/>
  <c r="H8" i="273"/>
  <c r="J8" i="274"/>
  <c r="L8" i="274"/>
  <c r="Q8" i="271"/>
  <c r="Q8" i="273"/>
  <c r="R8" i="277"/>
  <c r="M8" i="271"/>
  <c r="W8" i="274"/>
  <c r="N8" i="274"/>
  <c r="N9" i="274" s="1"/>
  <c r="L9" i="276"/>
  <c r="O8" i="272"/>
  <c r="O9" i="272" s="1"/>
  <c r="Q8" i="275"/>
  <c r="Q7" i="262"/>
  <c r="V7" i="262"/>
  <c r="P8" i="272"/>
  <c r="P8" i="273"/>
  <c r="H8" i="272"/>
  <c r="O8" i="271"/>
  <c r="O9" i="276"/>
  <c r="V8" i="271"/>
  <c r="G8" i="271"/>
  <c r="J8" i="273"/>
  <c r="V8" i="273"/>
  <c r="L8" i="272"/>
  <c r="J8" i="271"/>
  <c r="W7" i="262"/>
  <c r="W8" i="273"/>
  <c r="N8" i="272"/>
  <c r="O7" i="262"/>
  <c r="W8" i="275"/>
  <c r="L8" i="273"/>
  <c r="G8" i="272"/>
  <c r="P7" i="262"/>
  <c r="I7" i="262"/>
  <c r="F8" i="271"/>
  <c r="F9" i="271" s="1"/>
  <c r="N8" i="271"/>
  <c r="N8" i="273"/>
  <c r="E8" i="271"/>
  <c r="P8" i="271"/>
  <c r="V8" i="272"/>
  <c r="G8" i="273"/>
  <c r="H8" i="271"/>
  <c r="O8" i="273"/>
  <c r="F8" i="272"/>
  <c r="G7" i="262"/>
  <c r="J7" i="262"/>
  <c r="J8" i="272"/>
  <c r="R8" i="271"/>
  <c r="H7" i="262"/>
  <c r="N7" i="262"/>
  <c r="W8" i="272"/>
  <c r="R9" i="276"/>
  <c r="W8" i="271"/>
  <c r="F7" i="262"/>
  <c r="I9" i="274" l="1"/>
  <c r="W9" i="276"/>
  <c r="M9" i="275"/>
  <c r="G9" i="275"/>
  <c r="E9" i="274"/>
  <c r="X8" i="276"/>
  <c r="X9" i="276" s="1"/>
  <c r="X8" i="275"/>
  <c r="X9" i="275" s="1"/>
  <c r="Y8" i="277"/>
  <c r="X8" i="277"/>
  <c r="X8" i="274"/>
  <c r="X9" i="274" s="1"/>
  <c r="R8" i="262"/>
  <c r="R9" i="272"/>
  <c r="W9" i="274"/>
  <c r="Y8" i="274"/>
  <c r="M9" i="271"/>
  <c r="Q9" i="271"/>
  <c r="L9" i="274"/>
  <c r="J9" i="274"/>
  <c r="Q9" i="274"/>
  <c r="H9" i="273"/>
  <c r="Q9" i="273"/>
  <c r="V8" i="262"/>
  <c r="Q8" i="262"/>
  <c r="Q9" i="275"/>
  <c r="L9" i="272"/>
  <c r="V9" i="271"/>
  <c r="O9" i="271"/>
  <c r="P9" i="273"/>
  <c r="P9" i="272"/>
  <c r="V9" i="273"/>
  <c r="J9" i="273"/>
  <c r="G9" i="271"/>
  <c r="H9" i="272"/>
  <c r="J9" i="272"/>
  <c r="H9" i="271"/>
  <c r="P9" i="271"/>
  <c r="N9" i="271"/>
  <c r="L9" i="273"/>
  <c r="W9" i="275"/>
  <c r="Y8" i="275"/>
  <c r="Y8" i="273"/>
  <c r="Y9" i="273" s="1"/>
  <c r="W9" i="273"/>
  <c r="Y7" i="262"/>
  <c r="W8" i="262"/>
  <c r="J8" i="262"/>
  <c r="G8" i="262"/>
  <c r="F9" i="272"/>
  <c r="X8" i="272"/>
  <c r="I8" i="262"/>
  <c r="N9" i="272"/>
  <c r="J9" i="271"/>
  <c r="G9" i="273"/>
  <c r="V9" i="272"/>
  <c r="N9" i="273"/>
  <c r="G9" i="272"/>
  <c r="X8" i="273"/>
  <c r="O9" i="273"/>
  <c r="E9" i="271"/>
  <c r="P8" i="262"/>
  <c r="O8" i="262"/>
  <c r="Y8" i="271"/>
  <c r="W9" i="271"/>
  <c r="H8" i="262"/>
  <c r="N8" i="262"/>
  <c r="Y9" i="276"/>
  <c r="X8" i="271"/>
  <c r="R9" i="271"/>
  <c r="F8" i="262"/>
  <c r="X7" i="262"/>
  <c r="W9" i="272"/>
  <c r="Y8" i="272"/>
  <c r="Z8" i="276" l="1"/>
  <c r="AA8" i="276" s="1"/>
  <c r="Z8" i="275"/>
  <c r="D22" i="275" s="1"/>
  <c r="Z8" i="277"/>
  <c r="AA8" i="277" s="1"/>
  <c r="Z8" i="274"/>
  <c r="Z13" i="274" s="1"/>
  <c r="Y9" i="274"/>
  <c r="Z8" i="273"/>
  <c r="X9" i="273"/>
  <c r="X9" i="272"/>
  <c r="Y8" i="262"/>
  <c r="Y9" i="275"/>
  <c r="X8" i="262"/>
  <c r="Z7" i="262"/>
  <c r="X9" i="271"/>
  <c r="Z8" i="271"/>
  <c r="Y9" i="271"/>
  <c r="Y9" i="272"/>
  <c r="Z8" i="272"/>
  <c r="Z13" i="276" l="1"/>
  <c r="D22" i="276"/>
  <c r="Z13" i="275"/>
  <c r="AA8" i="275"/>
  <c r="D22" i="274"/>
  <c r="D22" i="277"/>
  <c r="Z13" i="277"/>
  <c r="AA8" i="274"/>
  <c r="Z13" i="273"/>
  <c r="D22" i="273"/>
  <c r="AA8" i="273"/>
  <c r="Z13" i="272"/>
  <c r="AA8" i="272"/>
  <c r="D22" i="272"/>
  <c r="AA8" i="271"/>
  <c r="Z13" i="271"/>
  <c r="D22" i="271"/>
  <c r="D21" i="262"/>
  <c r="Z12" i="262"/>
  <c r="AA7" i="262"/>
  <c r="D24" i="271" l="1"/>
  <c r="D25" i="271" s="1"/>
  <c r="D24" i="274"/>
  <c r="D25" i="274" s="1"/>
  <c r="D24" i="275"/>
  <c r="D25" i="275" s="1"/>
  <c r="D24" i="273"/>
  <c r="D25" i="273" s="1"/>
  <c r="D24" i="272"/>
  <c r="D25" i="272" s="1"/>
  <c r="D23" i="262"/>
  <c r="D24" i="262" s="1"/>
  <c r="D24" i="276"/>
  <c r="D25" i="276" s="1"/>
  <c r="D24" i="277"/>
  <c r="D25" i="277" s="1"/>
  <c r="B37" i="297"/>
  <c r="B43" i="297" s="1"/>
  <c r="C19" i="297"/>
  <c r="C37" i="297" s="1"/>
  <c r="C43" i="297" s="1"/>
  <c r="C38" i="296" s="1"/>
  <c r="C36" i="296" l="1"/>
  <c r="C25" i="296" s="1"/>
  <c r="B38" i="296"/>
  <c r="B36" i="296" s="1"/>
  <c r="B25" i="296" s="1"/>
  <c r="G19" i="297" l="1"/>
  <c r="G37" i="297" s="1"/>
  <c r="G43" i="297" s="1"/>
  <c r="F19" i="297"/>
  <c r="F37" i="297" s="1"/>
  <c r="F43" i="297" s="1"/>
  <c r="E37" i="297"/>
  <c r="E43" i="297" s="1"/>
  <c r="D43" i="297"/>
  <c r="H37" i="297"/>
  <c r="H43" i="297" s="1"/>
  <c r="E36" i="296" l="1"/>
  <c r="E25" i="296" s="1"/>
  <c r="D36" i="296"/>
  <c r="D25" i="296" s="1"/>
  <c r="D40" i="296" s="1"/>
  <c r="H36" i="296"/>
  <c r="H25" i="296" s="1"/>
  <c r="F36" i="296"/>
  <c r="F25" i="296" s="1"/>
  <c r="G36" i="296"/>
  <c r="G25" i="296" s="1"/>
  <c r="F46" i="297"/>
  <c r="G46" i="297"/>
  <c r="I12" i="297" l="1"/>
  <c r="I26" i="297"/>
  <c r="I19" i="297" s="1"/>
  <c r="I37" i="297" l="1"/>
  <c r="I43" i="297" s="1"/>
  <c r="J19" i="297"/>
  <c r="J37" i="297" s="1"/>
  <c r="J43" i="297" s="1"/>
  <c r="J36" i="296" l="1"/>
  <c r="J25" i="296" s="1"/>
  <c r="I36" i="296"/>
  <c r="I25" i="296" s="1"/>
  <c r="N16" i="297"/>
  <c r="N13" i="297" l="1"/>
  <c r="K33" i="296"/>
  <c r="K21" i="296" l="1"/>
  <c r="K12" i="296" l="1"/>
  <c r="K26" i="296"/>
  <c r="K39" i="297"/>
  <c r="K12" i="297" l="1"/>
  <c r="K26" i="297"/>
  <c r="K19" i="297" s="1"/>
  <c r="K37" i="297" l="1"/>
  <c r="K43" i="297" s="1"/>
  <c r="K36" i="296" l="1"/>
  <c r="K25" i="296" s="1"/>
  <c r="N34" i="297" l="1"/>
  <c r="N25" i="297"/>
  <c r="N22" i="297"/>
  <c r="N24" i="297"/>
  <c r="L33" i="296"/>
  <c r="N23" i="297"/>
  <c r="N15" i="297"/>
  <c r="N30" i="297"/>
  <c r="N17" i="297"/>
  <c r="N41" i="297"/>
  <c r="N32" i="297"/>
  <c r="L12" i="297" l="1"/>
  <c r="N14" i="297"/>
  <c r="N12" i="297" s="1"/>
  <c r="L26" i="296"/>
  <c r="L26" i="297" l="1"/>
  <c r="N21" i="297"/>
  <c r="N40" i="297"/>
  <c r="N39" i="297" s="1"/>
  <c r="L39" i="297"/>
  <c r="N31" i="297" l="1"/>
  <c r="N26" i="297"/>
  <c r="M19" i="297"/>
  <c r="M37" i="297" s="1"/>
  <c r="M43" i="297" s="1"/>
  <c r="N33" i="297"/>
  <c r="N28" i="297"/>
  <c r="N35" i="297"/>
  <c r="N29" i="297"/>
  <c r="L21" i="296" l="1"/>
  <c r="L12" i="296" s="1"/>
  <c r="L19" i="297"/>
  <c r="L37" i="297" s="1"/>
  <c r="L43" i="297" s="1"/>
  <c r="N27" i="297"/>
  <c r="N19" i="297" s="1"/>
  <c r="N37" i="297" s="1"/>
  <c r="N43" i="297" s="1"/>
  <c r="M36" i="296" l="1"/>
  <c r="M25" i="296" s="1"/>
  <c r="L36" i="296"/>
  <c r="L25" i="2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4" authorId="0" shapeId="0" xr:uid="{00000000-0006-0000-00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4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1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1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2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3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4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4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sharedStrings.xml><?xml version="1.0" encoding="utf-8"?>
<sst xmlns="http://schemas.openxmlformats.org/spreadsheetml/2006/main" count="698" uniqueCount="175">
  <si>
    <t>TOTAL</t>
  </si>
  <si>
    <t>RECEITAS OPERACIONAIS</t>
  </si>
  <si>
    <t>DESPESAS OPERACIONAIS</t>
  </si>
  <si>
    <t xml:space="preserve"> </t>
  </si>
  <si>
    <t>ATIVO</t>
  </si>
  <si>
    <t>CIRCULANTE</t>
  </si>
  <si>
    <t>REALIZÁVEL A LONGO PRAZO</t>
  </si>
  <si>
    <t>PASSIVO</t>
  </si>
  <si>
    <t>FORNECEDORES</t>
  </si>
  <si>
    <t>OUTRAS RECEITAS</t>
  </si>
  <si>
    <t>MATERIAIS PARA CONSUMO</t>
  </si>
  <si>
    <t>RECEITAS FINANCEIRAS</t>
  </si>
  <si>
    <t>DESPESAS FINANCEIRAS</t>
  </si>
  <si>
    <t>CONTAS NÃO ABERTAS POR CENTRO DE CUSTO</t>
  </si>
  <si>
    <t>Conta</t>
  </si>
  <si>
    <t>Saldo Financeiro</t>
  </si>
  <si>
    <t>CAIXA GERAL</t>
  </si>
  <si>
    <t>CONTAS A RECEBER</t>
  </si>
  <si>
    <t>OUTROS CRÉDITOS</t>
  </si>
  <si>
    <t>ESTOQUES</t>
  </si>
  <si>
    <t>DESPESAS ANTECIPADA</t>
  </si>
  <si>
    <t>Financ.     CP e LP</t>
  </si>
  <si>
    <t>Fornecedor</t>
  </si>
  <si>
    <t>Serviços Terceiros</t>
  </si>
  <si>
    <t>Sociais e Trabalhistas</t>
  </si>
  <si>
    <t>Obrigações Fiscais</t>
  </si>
  <si>
    <t>Outras Obrigações</t>
  </si>
  <si>
    <t>Provisões</t>
  </si>
  <si>
    <t>Contas a Receber</t>
  </si>
  <si>
    <t>Perdas de Ctas a Receber a serem reconhecidas</t>
  </si>
  <si>
    <t>Saldo Líquido</t>
  </si>
  <si>
    <t>Resultado</t>
  </si>
  <si>
    <t>Diferença</t>
  </si>
  <si>
    <t>Saldo Contábil</t>
  </si>
  <si>
    <t>Diferença %</t>
  </si>
  <si>
    <t>Extrato Banco</t>
  </si>
  <si>
    <t>Razão Contábil</t>
  </si>
  <si>
    <t>Diferença da conciliação contábil x Scol</t>
  </si>
  <si>
    <t>COMPOSIÇÃO DA DIFERENÇA</t>
  </si>
  <si>
    <t>Diferença no Banco x Scol</t>
  </si>
  <si>
    <t>Diferença no Banco x Contábil</t>
  </si>
  <si>
    <t>Diferença do Balanço Patrimonial</t>
  </si>
  <si>
    <t>Aplicações</t>
  </si>
  <si>
    <t>Total</t>
  </si>
  <si>
    <t>SCOL</t>
  </si>
  <si>
    <t>Cheques a serem compensados</t>
  </si>
  <si>
    <t>1.1.1.</t>
  </si>
  <si>
    <t>1.1.3.</t>
  </si>
  <si>
    <t>1.1.4.</t>
  </si>
  <si>
    <t>1.1.5.</t>
  </si>
  <si>
    <t>1.1.7.</t>
  </si>
  <si>
    <t>2.1.2.</t>
  </si>
  <si>
    <t>2.1.3.</t>
  </si>
  <si>
    <t>2.1.4.</t>
  </si>
  <si>
    <t>2.1.5.</t>
  </si>
  <si>
    <t>2.1.7.</t>
  </si>
  <si>
    <t>2.1.8.</t>
  </si>
  <si>
    <t>2.1.9.</t>
  </si>
  <si>
    <t>3.</t>
  </si>
  <si>
    <t>Extrato</t>
  </si>
  <si>
    <t>Contábil</t>
  </si>
  <si>
    <t>1.5.1.</t>
  </si>
  <si>
    <t>2.6.7.</t>
  </si>
  <si>
    <t>FÉRIAS E 13 SALÁRIOS A PAGAR</t>
  </si>
  <si>
    <t>2.6.1.</t>
  </si>
  <si>
    <t>.</t>
  </si>
  <si>
    <t>ATIVO NÃO CIRCULANTE</t>
  </si>
  <si>
    <t>SERVIÇOS DE TERCEIROS</t>
  </si>
  <si>
    <t>OBRIGAÇÕES FISCAIS</t>
  </si>
  <si>
    <t>OUTRAS OBRIGAÇÕES</t>
  </si>
  <si>
    <t>PASSIVO NÃO CIRCULANTE</t>
  </si>
  <si>
    <t>RESULTADOS FINANCEIROS LÍQUIDOS</t>
  </si>
  <si>
    <t>Diferença apontada em Janeiro/13 (Conta 5653), aguadando acerto financeiro</t>
  </si>
  <si>
    <t>Bancos</t>
  </si>
  <si>
    <t>13º Scol (cta 13500) - sld acumulado</t>
  </si>
  <si>
    <t>13º Sálario 88600 (cta 13600)</t>
  </si>
  <si>
    <t>DEPRECIAÇÕES E AMORTIZAÇÕES</t>
  </si>
  <si>
    <t>Após o Ajuste do Caixa Descoberto</t>
  </si>
  <si>
    <t>SCOL VS BANCO</t>
  </si>
  <si>
    <t>1.1.1.02.01.1307 - Banco do Brasil ag. 1897-x cta nº 3193-3</t>
  </si>
  <si>
    <t>1.1.1.03.01.1307 - Banco do Brasil ag. 1897-x cta nº 3193-3</t>
  </si>
  <si>
    <t>LÇTO REF. REALOCAÇÃO DE DÉBITOS/ CRÉDITOS - MAIO/2015 - OBS: DÉBITO INDEVIDO  - CG 88505</t>
  </si>
  <si>
    <t>Diferença apontada em DEZEMBRO/2015, aguadando acerto financeiro</t>
  </si>
  <si>
    <t>OBRIGAÇÕES SOCIAIS E TRABALHISTAS</t>
  </si>
  <si>
    <t>DOAÇÕES</t>
  </si>
  <si>
    <t>UTILIDADES E SERVIÇOS</t>
  </si>
  <si>
    <t>OUTRAS DESPESAS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</si>
  <si>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</si>
  <si>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</si>
  <si>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</si>
  <si>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</si>
  <si>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</si>
  <si>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</si>
  <si>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</si>
  <si>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</si>
  <si>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ALUGUÉIS DE EQUIPAMENTOS E IMÓVEIS</t>
  </si>
  <si>
    <t>DEPÓSITOS RECURSAIS TRABALHISTAS</t>
  </si>
  <si>
    <t>PATRIMÔNIO LÍQUIDO</t>
  </si>
  <si>
    <t>SERVIÇOS PROFISSIONAIS</t>
  </si>
  <si>
    <t>APLICAÇÕES FINANCEIRAS</t>
  </si>
  <si>
    <t>IMOBILIZADO E INTANGÍVEL</t>
  </si>
  <si>
    <t>INSTITUTO DO CÂNCER DO ESTADO DE SÃO PAULO - ICESP</t>
  </si>
  <si>
    <t>RESULTADO ACUMULADO</t>
  </si>
  <si>
    <t>RESULTADO OPERACIONAL</t>
  </si>
  <si>
    <t>RESULTADO DO PERÍODO</t>
  </si>
  <si>
    <t>ENCARGOS SOCIAIS</t>
  </si>
  <si>
    <t>BENEFÍCIOS</t>
  </si>
  <si>
    <t>PESSOAL</t>
  </si>
  <si>
    <t>TOTAL PESSOAL</t>
  </si>
  <si>
    <t>PROVISÕES PARA 13º SALÁRIO</t>
  </si>
  <si>
    <t>PROVISÕES PARA FÉRIAS</t>
  </si>
  <si>
    <t>SALÁRIOS</t>
  </si>
  <si>
    <t>SALDOS EM CONTAS BANCÁRIAS</t>
  </si>
  <si>
    <t xml:space="preserve">REPASSES HCFMUSP - SERV. PRESTADOS </t>
  </si>
  <si>
    <t>REPASSE MEDICAMENTOS - MS</t>
  </si>
  <si>
    <t>SUBVENÇÕES INVESTIMENTOS</t>
  </si>
  <si>
    <t>PROVISÕES PARA RISCOS TRABALHISTAS</t>
  </si>
  <si>
    <t>PROVISÃO PARA RISCOS FISCAIS, TRABALHISTAS E CÍVEIS</t>
  </si>
  <si>
    <t>CONTRATO DE GESTÃO Nº 01/2022</t>
  </si>
  <si>
    <t>CAIXA</t>
  </si>
  <si>
    <t>RESULTADO NA BAIXA DE IMOBILIZADO</t>
  </si>
  <si>
    <t>CONTRATO DE GESTÃO N.º 01/2022</t>
  </si>
  <si>
    <t xml:space="preserve"> CENTROS DE GERENCIAMENTO OPERACIONAIS</t>
  </si>
  <si>
    <t>SD 31/01/2025</t>
  </si>
  <si>
    <t>ANO IV - FEV/2025 A JAN/2026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</si>
  <si>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</si>
  <si>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</si>
  <si>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</si>
  <si>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</si>
  <si>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</si>
  <si>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</si>
  <si>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</si>
  <si>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</si>
  <si>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</si>
  <si>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</si>
  <si>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28/02/2025</t>
  </si>
  <si>
    <t>DEMONSTRAÇÃO DOS RESULTADOS EM FEVEREIRO A ABRIL/25 (EM R$)</t>
  </si>
  <si>
    <t>BALANÇO PATRIMONIAL EM 30/04/2025 (EM R$)</t>
  </si>
  <si>
    <t>DESPESAS ANTECIPADAS</t>
  </si>
  <si>
    <t>RECEITAS DIFERIDAS</t>
  </si>
  <si>
    <t>FLUXOS DE CAIXA DE DE FEVEREIRO A ABRIL/2025 (R$ mil)</t>
  </si>
  <si>
    <t>FEV</t>
  </si>
  <si>
    <t>MAR</t>
  </si>
  <si>
    <t>ABR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</si>
  <si>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</si>
  <si>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</si>
  <si>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</si>
  <si>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</si>
  <si>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</si>
  <si>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</si>
  <si>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</si>
  <si>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</si>
  <si>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</si>
  <si>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</si>
  <si>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</si>
  <si>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</si>
  <si>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</si>
  <si>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</si>
  <si>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</si>
  <si>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</si>
  <si>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</si>
  <si>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</si>
  <si>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</si>
  <si>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</si>
  <si>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</si>
  <si>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</si>
  <si>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88713, 88714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</si>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</sst>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(&quot;$&quot;* #,##0.00_);_(&quot;$&quot;* \(#,##0.00\);_(&quot;$&quot;* &quot;-&quot;??_);_(@_)"/>
    <numFmt numFmtId="168" formatCode="#,##0;[Red]#,##0"/>
    <numFmt numFmtId="169" formatCode="mm/yyyy"/>
    <numFmt numFmtId="170" formatCode="#,##0_ ;[Red]\-#,##0\ "/>
    <numFmt numFmtId="171" formatCode="#,##0_ ;\-#,##0\ "/>
  </numFmts>
  <fonts count="108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265E4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Calibri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7">
    <xf numFmtId="0" fontId="0" fillId="0" borderId="0">
      <alignment vertical="top"/>
    </xf>
    <xf numFmtId="0" fontId="3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3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3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4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5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6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28" fillId="16" borderId="1" applyNumberFormat="0" applyAlignment="0" applyProtection="0"/>
    <xf numFmtId="0" fontId="7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29" fillId="17" borderId="2" applyNumberFormat="0" applyAlignment="0" applyProtection="0"/>
    <xf numFmtId="0" fontId="8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0" fontId="30" fillId="0" borderId="3" applyNumberFormat="0" applyFill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4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4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4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4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4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10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32" fillId="7" borderId="1" applyNumberFormat="0" applyAlignment="0" applyProtection="0"/>
    <xf numFmtId="0" fontId="11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2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46" fillId="0" borderId="0"/>
    <xf numFmtId="0" fontId="25" fillId="0" borderId="0">
      <alignment vertical="top"/>
    </xf>
    <xf numFmtId="0" fontId="24" fillId="0" borderId="0"/>
    <xf numFmtId="0" fontId="25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47" fillId="0" borderId="0"/>
    <xf numFmtId="0" fontId="25" fillId="0" borderId="0">
      <alignment vertical="top"/>
    </xf>
    <xf numFmtId="0" fontId="42" fillId="0" borderId="0"/>
    <xf numFmtId="0" fontId="25" fillId="0" borderId="0">
      <alignment vertical="top"/>
    </xf>
    <xf numFmtId="0" fontId="24" fillId="0" borderId="0"/>
    <xf numFmtId="0" fontId="24" fillId="0" borderId="0"/>
    <xf numFmtId="0" fontId="9" fillId="0" borderId="0"/>
    <xf numFmtId="0" fontId="9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25" fillId="23" borderId="4" applyNumberFormat="0" applyFont="0" applyAlignment="0" applyProtection="0"/>
    <xf numFmtId="0" fontId="13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165" fontId="42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18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39" fillId="0" borderId="7" applyNumberFormat="0" applyFill="0" applyAlignment="0" applyProtection="0"/>
    <xf numFmtId="0" fontId="19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4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165" fontId="41" fillId="0" borderId="0" applyFont="0" applyFill="0" applyBorder="0" applyAlignment="0" applyProtection="0">
      <alignment vertical="top"/>
    </xf>
    <xf numFmtId="0" fontId="71" fillId="0" borderId="0">
      <alignment vertical="top"/>
    </xf>
    <xf numFmtId="43" fontId="72" fillId="0" borderId="0" applyFont="0" applyFill="0" applyBorder="0" applyAlignment="0" applyProtection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25" fillId="0" borderId="0">
      <alignment vertical="top"/>
    </xf>
    <xf numFmtId="0" fontId="72" fillId="0" borderId="0"/>
    <xf numFmtId="0" fontId="1" fillId="0" borderId="0"/>
  </cellStyleXfs>
  <cellXfs count="317">
    <xf numFmtId="0" fontId="0" fillId="0" borderId="0" xfId="0">
      <alignment vertical="top"/>
    </xf>
    <xf numFmtId="0" fontId="48" fillId="0" borderId="0" xfId="149" applyFont="1" applyAlignment="1">
      <alignment horizontal="center" vertical="center"/>
    </xf>
    <xf numFmtId="0" fontId="48" fillId="0" borderId="0" xfId="149" applyFont="1" applyAlignment="1">
      <alignment vertical="center"/>
    </xf>
    <xf numFmtId="0" fontId="49" fillId="0" borderId="0" xfId="149" applyFont="1" applyAlignment="1">
      <alignment vertical="center"/>
    </xf>
    <xf numFmtId="10" fontId="51" fillId="0" borderId="0" xfId="148" applyNumberFormat="1" applyFont="1" applyAlignment="1">
      <alignment vertical="center"/>
    </xf>
    <xf numFmtId="0" fontId="49" fillId="0" borderId="0" xfId="149" applyFont="1" applyAlignment="1">
      <alignment horizontal="center" vertical="center"/>
    </xf>
    <xf numFmtId="0" fontId="53" fillId="0" borderId="0" xfId="149" applyFont="1" applyAlignment="1">
      <alignment vertical="center"/>
    </xf>
    <xf numFmtId="10" fontId="48" fillId="0" borderId="0" xfId="149" applyNumberFormat="1" applyFont="1" applyAlignment="1">
      <alignment vertical="center"/>
    </xf>
    <xf numFmtId="49" fontId="54" fillId="24" borderId="10" xfId="149" applyNumberFormat="1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49" fontId="55" fillId="0" borderId="0" xfId="149" applyNumberFormat="1" applyFont="1" applyAlignment="1">
      <alignment horizontal="center" vertical="center"/>
    </xf>
    <xf numFmtId="49" fontId="48" fillId="0" borderId="0" xfId="149" applyNumberFormat="1" applyFont="1" applyAlignment="1">
      <alignment vertical="center"/>
    </xf>
    <xf numFmtId="49" fontId="48" fillId="0" borderId="0" xfId="149" applyNumberFormat="1" applyFont="1" applyAlignment="1">
      <alignment horizontal="center" vertical="center"/>
    </xf>
    <xf numFmtId="0" fontId="54" fillId="0" borderId="11" xfId="149" applyFont="1" applyBorder="1" applyAlignment="1">
      <alignment horizontal="center" vertical="center" wrapText="1"/>
    </xf>
    <xf numFmtId="0" fontId="55" fillId="0" borderId="12" xfId="149" applyFont="1" applyBorder="1" applyAlignment="1">
      <alignment horizontal="center" vertical="center" wrapText="1"/>
    </xf>
    <xf numFmtId="0" fontId="54" fillId="0" borderId="0" xfId="149" applyFont="1" applyAlignment="1">
      <alignment horizontal="center" vertical="center" wrapText="1"/>
    </xf>
    <xf numFmtId="0" fontId="54" fillId="0" borderId="13" xfId="149" applyFont="1" applyBorder="1" applyAlignment="1">
      <alignment horizontal="center" vertical="center" wrapText="1"/>
    </xf>
    <xf numFmtId="0" fontId="55" fillId="0" borderId="14" xfId="149" applyFont="1" applyBorder="1" applyAlignment="1">
      <alignment horizontal="center" vertical="center" wrapText="1"/>
    </xf>
    <xf numFmtId="0" fontId="54" fillId="0" borderId="15" xfId="149" applyFont="1" applyBorder="1" applyAlignment="1">
      <alignment horizontal="center" vertical="center" wrapText="1"/>
    </xf>
    <xf numFmtId="0" fontId="54" fillId="0" borderId="16" xfId="149" applyFont="1" applyBorder="1" applyAlignment="1">
      <alignment horizontal="center" vertical="center" wrapText="1"/>
    </xf>
    <xf numFmtId="0" fontId="49" fillId="0" borderId="17" xfId="149" applyFont="1" applyBorder="1" applyAlignment="1">
      <alignment horizontal="center" vertical="center" wrapText="1"/>
    </xf>
    <xf numFmtId="0" fontId="49" fillId="0" borderId="18" xfId="149" applyFont="1" applyBorder="1" applyAlignment="1">
      <alignment horizontal="center" vertical="center" wrapText="1"/>
    </xf>
    <xf numFmtId="0" fontId="54" fillId="0" borderId="18" xfId="149" applyFont="1" applyBorder="1" applyAlignment="1">
      <alignment horizontal="center" vertical="center" wrapText="1"/>
    </xf>
    <xf numFmtId="0" fontId="55" fillId="0" borderId="19" xfId="149" applyFont="1" applyBorder="1" applyAlignment="1">
      <alignment horizontal="center" vertical="center" wrapText="1"/>
    </xf>
    <xf numFmtId="10" fontId="54" fillId="0" borderId="18" xfId="149" applyNumberFormat="1" applyFont="1" applyBorder="1" applyAlignment="1">
      <alignment horizontal="center" vertical="center" wrapText="1"/>
    </xf>
    <xf numFmtId="0" fontId="48" fillId="0" borderId="20" xfId="149" applyFont="1" applyBorder="1" applyAlignment="1">
      <alignment horizontal="center" vertical="center"/>
    </xf>
    <xf numFmtId="0" fontId="48" fillId="0" borderId="21" xfId="149" applyFont="1" applyBorder="1" applyAlignment="1">
      <alignment horizontal="center" vertical="center"/>
    </xf>
    <xf numFmtId="10" fontId="50" fillId="0" borderId="22" xfId="160" applyNumberFormat="1" applyFont="1" applyFill="1" applyBorder="1" applyAlignment="1">
      <alignment vertical="center"/>
    </xf>
    <xf numFmtId="165" fontId="50" fillId="0" borderId="0" xfId="160" applyFont="1" applyFill="1" applyBorder="1" applyAlignment="1">
      <alignment horizontal="center" vertical="center"/>
    </xf>
    <xf numFmtId="3" fontId="54" fillId="0" borderId="0" xfId="149" applyNumberFormat="1" applyFont="1" applyAlignment="1">
      <alignment horizontal="center" vertical="center"/>
    </xf>
    <xf numFmtId="3" fontId="48" fillId="0" borderId="0" xfId="149" applyNumberFormat="1" applyFont="1" applyAlignment="1">
      <alignment vertical="center"/>
    </xf>
    <xf numFmtId="4" fontId="48" fillId="0" borderId="0" xfId="149" applyNumberFormat="1" applyFont="1" applyAlignment="1">
      <alignment horizontal="center" vertical="center"/>
    </xf>
    <xf numFmtId="4" fontId="48" fillId="0" borderId="0" xfId="149" applyNumberFormat="1" applyFont="1" applyAlignment="1">
      <alignment horizontal="right" vertical="center"/>
    </xf>
    <xf numFmtId="38" fontId="57" fillId="0" borderId="0" xfId="160" applyNumberFormat="1" applyFont="1" applyFill="1" applyBorder="1" applyAlignment="1">
      <alignment horizontal="center" vertical="center"/>
    </xf>
    <xf numFmtId="10" fontId="57" fillId="0" borderId="0" xfId="148" applyNumberFormat="1" applyFont="1" applyAlignment="1">
      <alignment vertical="center"/>
    </xf>
    <xf numFmtId="0" fontId="53" fillId="0" borderId="0" xfId="148" applyFont="1" applyAlignment="1">
      <alignment horizontal="left" vertical="center"/>
    </xf>
    <xf numFmtId="10" fontId="53" fillId="0" borderId="0" xfId="148" applyNumberFormat="1" applyFont="1" applyAlignment="1">
      <alignment vertical="center" wrapText="1"/>
    </xf>
    <xf numFmtId="0" fontId="48" fillId="0" borderId="0" xfId="149" applyFont="1" applyAlignment="1">
      <alignment horizontal="left" vertical="center"/>
    </xf>
    <xf numFmtId="165" fontId="48" fillId="0" borderId="0" xfId="149" applyNumberFormat="1" applyFont="1" applyAlignment="1">
      <alignment vertical="center"/>
    </xf>
    <xf numFmtId="38" fontId="48" fillId="0" borderId="0" xfId="149" applyNumberFormat="1" applyFont="1" applyAlignment="1">
      <alignment vertical="center"/>
    </xf>
    <xf numFmtId="0" fontId="60" fillId="0" borderId="0" xfId="149" applyFont="1" applyAlignment="1">
      <alignment horizontal="left" vertical="center"/>
    </xf>
    <xf numFmtId="4" fontId="48" fillId="0" borderId="0" xfId="149" applyNumberFormat="1" applyFont="1" applyAlignment="1">
      <alignment vertical="center"/>
    </xf>
    <xf numFmtId="38" fontId="54" fillId="0" borderId="0" xfId="149" applyNumberFormat="1" applyFont="1" applyAlignment="1">
      <alignment vertical="center"/>
    </xf>
    <xf numFmtId="4" fontId="59" fillId="0" borderId="0" xfId="149" applyNumberFormat="1" applyFont="1" applyAlignment="1">
      <alignment vertical="center"/>
    </xf>
    <xf numFmtId="164" fontId="48" fillId="0" borderId="0" xfId="149" applyNumberFormat="1" applyFont="1" applyAlignment="1">
      <alignment vertical="center"/>
    </xf>
    <xf numFmtId="10" fontId="53" fillId="0" borderId="0" xfId="148" applyNumberFormat="1" applyFont="1" applyAlignment="1">
      <alignment horizontal="left" vertical="center" wrapText="1"/>
    </xf>
    <xf numFmtId="4" fontId="60" fillId="0" borderId="0" xfId="149" applyNumberFormat="1" applyFont="1" applyAlignment="1">
      <alignment vertical="center"/>
    </xf>
    <xf numFmtId="10" fontId="48" fillId="0" borderId="0" xfId="148" applyNumberFormat="1" applyFont="1" applyAlignment="1">
      <alignment vertical="center" wrapText="1"/>
    </xf>
    <xf numFmtId="0" fontId="58" fillId="0" borderId="0" xfId="144" applyFont="1" applyAlignment="1">
      <alignment horizontal="center" vertical="center"/>
    </xf>
    <xf numFmtId="0" fontId="54" fillId="26" borderId="23" xfId="149" applyFont="1" applyFill="1" applyBorder="1" applyAlignment="1">
      <alignment horizontal="center" vertical="center"/>
    </xf>
    <xf numFmtId="0" fontId="54" fillId="26" borderId="24" xfId="149" applyFont="1" applyFill="1" applyBorder="1" applyAlignment="1">
      <alignment vertical="center"/>
    </xf>
    <xf numFmtId="0" fontId="54" fillId="26" borderId="25" xfId="149" applyFont="1" applyFill="1" applyBorder="1" applyAlignment="1">
      <alignment horizontal="left" vertical="center"/>
    </xf>
    <xf numFmtId="0" fontId="48" fillId="26" borderId="0" xfId="149" applyFont="1" applyFill="1" applyAlignment="1">
      <alignment vertical="center"/>
    </xf>
    <xf numFmtId="0" fontId="48" fillId="26" borderId="26" xfId="149" applyFont="1" applyFill="1" applyBorder="1" applyAlignment="1">
      <alignment vertical="center"/>
    </xf>
    <xf numFmtId="0" fontId="54" fillId="26" borderId="25" xfId="149" applyFont="1" applyFill="1" applyBorder="1" applyAlignment="1">
      <alignment vertical="center"/>
    </xf>
    <xf numFmtId="0" fontId="54" fillId="26" borderId="0" xfId="149" applyFont="1" applyFill="1" applyAlignment="1">
      <alignment vertical="center"/>
    </xf>
    <xf numFmtId="4" fontId="63" fillId="0" borderId="0" xfId="149" applyNumberFormat="1" applyFont="1" applyAlignment="1">
      <alignment vertical="center"/>
    </xf>
    <xf numFmtId="0" fontId="54" fillId="27" borderId="25" xfId="149" applyFont="1" applyFill="1" applyBorder="1" applyAlignment="1">
      <alignment horizontal="left" vertical="center"/>
    </xf>
    <xf numFmtId="0" fontId="48" fillId="27" borderId="0" xfId="149" applyFont="1" applyFill="1" applyAlignment="1">
      <alignment vertical="center"/>
    </xf>
    <xf numFmtId="0" fontId="48" fillId="27" borderId="26" xfId="149" applyFont="1" applyFill="1" applyBorder="1" applyAlignment="1">
      <alignment vertical="center"/>
    </xf>
    <xf numFmtId="0" fontId="54" fillId="27" borderId="25" xfId="149" applyFont="1" applyFill="1" applyBorder="1" applyAlignment="1">
      <alignment vertical="center"/>
    </xf>
    <xf numFmtId="0" fontId="54" fillId="27" borderId="0" xfId="149" applyFont="1" applyFill="1" applyAlignment="1">
      <alignment vertical="center"/>
    </xf>
    <xf numFmtId="39" fontId="48" fillId="0" borderId="0" xfId="149" applyNumberFormat="1" applyFont="1" applyAlignment="1">
      <alignment vertical="center"/>
    </xf>
    <xf numFmtId="165" fontId="58" fillId="0" borderId="0" xfId="144" applyNumberFormat="1" applyFont="1" applyAlignment="1">
      <alignment horizontal="center" vertical="center"/>
    </xf>
    <xf numFmtId="0" fontId="48" fillId="0" borderId="0" xfId="133" applyFont="1" applyAlignment="1">
      <alignment vertical="center"/>
    </xf>
    <xf numFmtId="39" fontId="54" fillId="29" borderId="30" xfId="149" applyNumberFormat="1" applyFont="1" applyFill="1" applyBorder="1" applyAlignment="1">
      <alignment horizontal="center" vertical="center"/>
    </xf>
    <xf numFmtId="165" fontId="48" fillId="0" borderId="0" xfId="166" applyFont="1" applyFill="1" applyAlignment="1">
      <alignment vertical="center"/>
    </xf>
    <xf numFmtId="0" fontId="49" fillId="0" borderId="15" xfId="149" applyFont="1" applyBorder="1" applyAlignment="1">
      <alignment horizontal="center" vertical="center" wrapText="1"/>
    </xf>
    <xf numFmtId="0" fontId="49" fillId="0" borderId="31" xfId="149" applyFont="1" applyBorder="1" applyAlignment="1">
      <alignment horizontal="center" vertical="center" wrapText="1"/>
    </xf>
    <xf numFmtId="4" fontId="54" fillId="0" borderId="0" xfId="149" applyNumberFormat="1" applyFont="1" applyAlignment="1">
      <alignment horizontal="center" vertical="center"/>
    </xf>
    <xf numFmtId="4" fontId="54" fillId="0" borderId="32" xfId="149" applyNumberFormat="1" applyFont="1" applyBorder="1" applyAlignment="1">
      <alignment horizontal="center" vertical="center"/>
    </xf>
    <xf numFmtId="4" fontId="54" fillId="0" borderId="10" xfId="160" applyNumberFormat="1" applyFont="1" applyFill="1" applyBorder="1" applyAlignment="1">
      <alignment vertical="center"/>
    </xf>
    <xf numFmtId="4" fontId="54" fillId="0" borderId="10" xfId="160" applyNumberFormat="1" applyFont="1" applyFill="1" applyBorder="1" applyAlignment="1">
      <alignment horizontal="center" vertical="center"/>
    </xf>
    <xf numFmtId="4" fontId="49" fillId="0" borderId="33" xfId="160" applyNumberFormat="1" applyFont="1" applyFill="1" applyBorder="1" applyAlignment="1">
      <alignment vertical="center"/>
    </xf>
    <xf numFmtId="4" fontId="49" fillId="0" borderId="0" xfId="160" applyNumberFormat="1" applyFont="1" applyFill="1" applyBorder="1" applyAlignment="1">
      <alignment horizontal="center" vertical="center"/>
    </xf>
    <xf numFmtId="4" fontId="54" fillId="0" borderId="0" xfId="149" applyNumberFormat="1" applyFont="1" applyAlignment="1">
      <alignment vertical="center"/>
    </xf>
    <xf numFmtId="0" fontId="54" fillId="26" borderId="24" xfId="149" applyFont="1" applyFill="1" applyBorder="1" applyAlignment="1">
      <alignment horizontal="center" vertical="center"/>
    </xf>
    <xf numFmtId="0" fontId="54" fillId="26" borderId="34" xfId="149" applyFont="1" applyFill="1" applyBorder="1" applyAlignment="1">
      <alignment horizontal="right" vertical="center"/>
    </xf>
    <xf numFmtId="165" fontId="48" fillId="0" borderId="0" xfId="159" applyFont="1" applyFill="1" applyAlignment="1">
      <alignment vertical="center"/>
    </xf>
    <xf numFmtId="164" fontId="48" fillId="0" borderId="0" xfId="159" applyNumberFormat="1" applyFont="1" applyFill="1" applyBorder="1" applyAlignment="1">
      <alignment vertical="center"/>
    </xf>
    <xf numFmtId="165" fontId="54" fillId="0" borderId="0" xfId="159" applyFont="1" applyFill="1" applyAlignment="1">
      <alignment vertical="center"/>
    </xf>
    <xf numFmtId="0" fontId="54" fillId="29" borderId="35" xfId="149" applyFont="1" applyFill="1" applyBorder="1" applyAlignment="1">
      <alignment horizontal="left" vertical="center"/>
    </xf>
    <xf numFmtId="0" fontId="48" fillId="29" borderId="30" xfId="149" applyFont="1" applyFill="1" applyBorder="1" applyAlignment="1">
      <alignment horizontal="center" vertical="center"/>
    </xf>
    <xf numFmtId="43" fontId="54" fillId="26" borderId="0" xfId="149" applyNumberFormat="1" applyFont="1" applyFill="1" applyAlignment="1">
      <alignment horizontal="right" vertical="center"/>
    </xf>
    <xf numFmtId="0" fontId="67" fillId="0" borderId="23" xfId="158" applyNumberFormat="1" applyFont="1" applyFill="1" applyBorder="1" applyAlignment="1">
      <alignment horizontal="center" vertical="center"/>
    </xf>
    <xf numFmtId="0" fontId="67" fillId="0" borderId="25" xfId="158" applyNumberFormat="1" applyFont="1" applyFill="1" applyBorder="1" applyAlignment="1">
      <alignment horizontal="center" vertical="center"/>
    </xf>
    <xf numFmtId="0" fontId="48" fillId="30" borderId="0" xfId="149" applyFont="1" applyFill="1" applyAlignment="1">
      <alignment horizontal="center" vertical="center"/>
    </xf>
    <xf numFmtId="0" fontId="48" fillId="30" borderId="0" xfId="149" applyFont="1" applyFill="1" applyAlignment="1">
      <alignment vertical="center"/>
    </xf>
    <xf numFmtId="0" fontId="49" fillId="30" borderId="0" xfId="149" applyFont="1" applyFill="1" applyAlignment="1">
      <alignment vertical="center"/>
    </xf>
    <xf numFmtId="38" fontId="57" fillId="30" borderId="0" xfId="160" applyNumberFormat="1" applyFont="1" applyFill="1" applyBorder="1" applyAlignment="1">
      <alignment horizontal="center" vertical="center"/>
    </xf>
    <xf numFmtId="164" fontId="48" fillId="30" borderId="0" xfId="159" applyNumberFormat="1" applyFont="1" applyFill="1" applyBorder="1" applyAlignment="1">
      <alignment vertical="center"/>
    </xf>
    <xf numFmtId="165" fontId="48" fillId="30" borderId="0" xfId="159" applyFont="1" applyFill="1" applyAlignment="1">
      <alignment vertical="center"/>
    </xf>
    <xf numFmtId="0" fontId="48" fillId="30" borderId="0" xfId="149" applyFont="1" applyFill="1" applyAlignment="1">
      <alignment horizontal="left" vertical="center"/>
    </xf>
    <xf numFmtId="0" fontId="67" fillId="0" borderId="0" xfId="158" applyNumberFormat="1" applyFont="1" applyFill="1" applyBorder="1" applyAlignment="1">
      <alignment horizontal="center" vertical="center"/>
    </xf>
    <xf numFmtId="0" fontId="66" fillId="0" borderId="0" xfId="149" applyFont="1" applyAlignment="1">
      <alignment horizontal="center" vertical="center" wrapText="1"/>
    </xf>
    <xf numFmtId="165" fontId="48" fillId="26" borderId="0" xfId="158" applyFont="1" applyFill="1" applyBorder="1" applyAlignment="1">
      <alignment vertical="center"/>
    </xf>
    <xf numFmtId="165" fontId="65" fillId="26" borderId="26" xfId="158" applyFont="1" applyFill="1" applyBorder="1" applyAlignment="1">
      <alignment vertical="center"/>
    </xf>
    <xf numFmtId="43" fontId="54" fillId="26" borderId="0" xfId="158" applyNumberFormat="1" applyFont="1" applyFill="1" applyBorder="1" applyAlignment="1">
      <alignment horizontal="right" vertical="center"/>
    </xf>
    <xf numFmtId="165" fontId="48" fillId="27" borderId="0" xfId="158" applyFont="1" applyFill="1" applyBorder="1" applyAlignment="1">
      <alignment vertical="center"/>
    </xf>
    <xf numFmtId="165" fontId="48" fillId="27" borderId="26" xfId="158" applyFont="1" applyFill="1" applyBorder="1" applyAlignment="1">
      <alignment vertical="center"/>
    </xf>
    <xf numFmtId="165" fontId="54" fillId="29" borderId="36" xfId="158" applyFont="1" applyFill="1" applyBorder="1" applyAlignment="1">
      <alignment vertical="center"/>
    </xf>
    <xf numFmtId="165" fontId="54" fillId="0" borderId="37" xfId="158" applyFont="1" applyFill="1" applyBorder="1" applyAlignment="1">
      <alignment horizontal="center" vertical="center"/>
    </xf>
    <xf numFmtId="0" fontId="52" fillId="0" borderId="0" xfId="149" applyFont="1" applyAlignment="1">
      <alignment horizontal="center" vertical="center"/>
    </xf>
    <xf numFmtId="165" fontId="54" fillId="27" borderId="31" xfId="149" applyNumberFormat="1" applyFont="1" applyFill="1" applyBorder="1" applyAlignment="1">
      <alignment horizontal="center" vertical="center"/>
    </xf>
    <xf numFmtId="0" fontId="54" fillId="0" borderId="40" xfId="149" applyFont="1" applyBorder="1" applyAlignment="1">
      <alignment horizontal="center" vertical="center" wrapText="1"/>
    </xf>
    <xf numFmtId="0" fontId="54" fillId="0" borderId="0" xfId="149" applyFont="1" applyAlignment="1">
      <alignment vertical="center"/>
    </xf>
    <xf numFmtId="165" fontId="48" fillId="0" borderId="0" xfId="158" applyFont="1" applyFill="1" applyBorder="1" applyAlignment="1">
      <alignment vertical="center"/>
    </xf>
    <xf numFmtId="43" fontId="54" fillId="0" borderId="0" xfId="149" applyNumberFormat="1" applyFont="1" applyAlignment="1">
      <alignment horizontal="right" vertical="center"/>
    </xf>
    <xf numFmtId="43" fontId="54" fillId="0" borderId="0" xfId="158" applyNumberFormat="1" applyFont="1" applyFill="1" applyBorder="1" applyAlignment="1">
      <alignment horizontal="right" vertical="center"/>
    </xf>
    <xf numFmtId="39" fontId="54" fillId="0" borderId="0" xfId="149" applyNumberFormat="1" applyFont="1" applyAlignment="1">
      <alignment horizontal="right" vertical="center"/>
    </xf>
    <xf numFmtId="165" fontId="65" fillId="0" borderId="0" xfId="158" applyFont="1" applyFill="1" applyBorder="1" applyAlignment="1">
      <alignment vertical="center"/>
    </xf>
    <xf numFmtId="0" fontId="54" fillId="0" borderId="0" xfId="149" applyFont="1" applyAlignment="1">
      <alignment horizontal="left" vertical="center"/>
    </xf>
    <xf numFmtId="39" fontId="54" fillId="0" borderId="0" xfId="149" applyNumberFormat="1" applyFont="1" applyAlignment="1">
      <alignment horizontal="center" vertical="center"/>
    </xf>
    <xf numFmtId="165" fontId="54" fillId="0" borderId="0" xfId="158" applyFont="1" applyFill="1" applyBorder="1" applyAlignment="1">
      <alignment vertical="center"/>
    </xf>
    <xf numFmtId="43" fontId="48" fillId="0" borderId="0" xfId="149" applyNumberFormat="1" applyFont="1" applyAlignment="1">
      <alignment vertical="center"/>
    </xf>
    <xf numFmtId="165" fontId="48" fillId="28" borderId="28" xfId="158" applyFont="1" applyFill="1" applyBorder="1" applyAlignment="1">
      <alignment vertical="center"/>
    </xf>
    <xf numFmtId="165" fontId="48" fillId="0" borderId="27" xfId="158" applyFont="1" applyFill="1" applyBorder="1" applyAlignment="1">
      <alignment vertical="center"/>
    </xf>
    <xf numFmtId="165" fontId="50" fillId="0" borderId="27" xfId="158" applyFont="1" applyFill="1" applyBorder="1" applyAlignment="1">
      <alignment vertical="center"/>
    </xf>
    <xf numFmtId="165" fontId="53" fillId="0" borderId="28" xfId="158" applyFont="1" applyFill="1" applyBorder="1" applyAlignment="1">
      <alignment vertical="center"/>
    </xf>
    <xf numFmtId="165" fontId="55" fillId="0" borderId="33" xfId="158" applyFont="1" applyFill="1" applyBorder="1" applyAlignment="1">
      <alignment vertical="center"/>
    </xf>
    <xf numFmtId="165" fontId="53" fillId="0" borderId="0" xfId="158" applyFont="1" applyFill="1" applyAlignment="1">
      <alignment vertical="center"/>
    </xf>
    <xf numFmtId="165" fontId="48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left" vertical="center"/>
    </xf>
    <xf numFmtId="165" fontId="49" fillId="0" borderId="0" xfId="158" applyFont="1" applyFill="1" applyAlignment="1">
      <alignment vertical="center"/>
    </xf>
    <xf numFmtId="165" fontId="59" fillId="25" borderId="0" xfId="158" applyFont="1" applyFill="1" applyAlignment="1">
      <alignment vertical="center"/>
    </xf>
    <xf numFmtId="165" fontId="63" fillId="0" borderId="0" xfId="158" applyFont="1" applyFill="1" applyAlignment="1">
      <alignment vertical="center"/>
    </xf>
    <xf numFmtId="4" fontId="65" fillId="0" borderId="0" xfId="133" applyNumberFormat="1" applyFont="1" applyAlignment="1">
      <alignment vertical="center"/>
    </xf>
    <xf numFmtId="165" fontId="60" fillId="0" borderId="0" xfId="158" applyFont="1" applyFill="1" applyAlignment="1">
      <alignment vertical="center"/>
    </xf>
    <xf numFmtId="168" fontId="64" fillId="0" borderId="0" xfId="158" applyNumberFormat="1" applyFont="1" applyFill="1" applyBorder="1" applyAlignment="1">
      <alignment horizontal="center" vertical="center"/>
    </xf>
    <xf numFmtId="165" fontId="58" fillId="0" borderId="0" xfId="158" applyFont="1" applyBorder="1" applyAlignment="1">
      <alignment horizontal="center" vertical="center"/>
    </xf>
    <xf numFmtId="0" fontId="67" fillId="30" borderId="0" xfId="158" applyNumberFormat="1" applyFont="1" applyFill="1" applyBorder="1" applyAlignment="1">
      <alignment horizontal="center" vertical="center"/>
    </xf>
    <xf numFmtId="4" fontId="65" fillId="30" borderId="0" xfId="133" applyNumberFormat="1" applyFont="1" applyFill="1" applyAlignment="1">
      <alignment vertical="center"/>
    </xf>
    <xf numFmtId="168" fontId="64" fillId="30" borderId="0" xfId="158" applyNumberFormat="1" applyFont="1" applyFill="1" applyBorder="1" applyAlignment="1">
      <alignment horizontal="center" vertical="center"/>
    </xf>
    <xf numFmtId="10" fontId="48" fillId="0" borderId="0" xfId="133" applyNumberFormat="1" applyFont="1" applyAlignment="1">
      <alignment vertical="center"/>
    </xf>
    <xf numFmtId="165" fontId="48" fillId="26" borderId="26" xfId="149" applyNumberFormat="1" applyFont="1" applyFill="1" applyBorder="1" applyAlignment="1">
      <alignment vertical="center"/>
    </xf>
    <xf numFmtId="43" fontId="54" fillId="27" borderId="0" xfId="149" applyNumberFormat="1" applyFont="1" applyFill="1" applyAlignment="1">
      <alignment horizontal="right" vertical="center"/>
    </xf>
    <xf numFmtId="43" fontId="54" fillId="27" borderId="0" xfId="158" applyNumberFormat="1" applyFont="1" applyFill="1" applyBorder="1" applyAlignment="1">
      <alignment horizontal="right" vertical="center"/>
    </xf>
    <xf numFmtId="165" fontId="65" fillId="27" borderId="26" xfId="158" applyFont="1" applyFill="1" applyBorder="1" applyAlignment="1">
      <alignment vertical="center"/>
    </xf>
    <xf numFmtId="39" fontId="54" fillId="26" borderId="0" xfId="149" applyNumberFormat="1" applyFont="1" applyFill="1" applyAlignment="1">
      <alignment horizontal="right" vertical="center"/>
    </xf>
    <xf numFmtId="165" fontId="48" fillId="26" borderId="26" xfId="158" applyFont="1" applyFill="1" applyBorder="1" applyAlignment="1">
      <alignment vertical="center"/>
    </xf>
    <xf numFmtId="165" fontId="59" fillId="30" borderId="0" xfId="158" applyFont="1" applyFill="1" applyAlignment="1">
      <alignment vertical="center"/>
    </xf>
    <xf numFmtId="169" fontId="57" fillId="0" borderId="0" xfId="149" applyNumberFormat="1" applyFont="1" applyAlignment="1">
      <alignment horizontal="center" vertical="center"/>
    </xf>
    <xf numFmtId="0" fontId="48" fillId="0" borderId="0" xfId="164" applyNumberFormat="1" applyFont="1" applyFill="1" applyBorder="1" applyAlignment="1">
      <alignment horizontal="center" vertical="center"/>
    </xf>
    <xf numFmtId="165" fontId="48" fillId="0" borderId="0" xfId="164" applyNumberFormat="1" applyFont="1" applyFill="1" applyAlignment="1">
      <alignment horizontal="center" vertical="center"/>
    </xf>
    <xf numFmtId="0" fontId="58" fillId="0" borderId="0" xfId="133" applyFont="1" applyAlignment="1">
      <alignment vertical="center"/>
    </xf>
    <xf numFmtId="0" fontId="70" fillId="0" borderId="0" xfId="139" applyFont="1" applyAlignment="1">
      <alignment horizontal="left" vertical="center"/>
    </xf>
    <xf numFmtId="1" fontId="70" fillId="0" borderId="0" xfId="139" applyNumberFormat="1" applyFont="1" applyAlignment="1">
      <alignment horizontal="center" vertical="center"/>
    </xf>
    <xf numFmtId="169" fontId="64" fillId="0" borderId="0" xfId="149" applyNumberFormat="1" applyFont="1" applyAlignment="1">
      <alignment horizontal="center" vertical="center"/>
    </xf>
    <xf numFmtId="4" fontId="65" fillId="0" borderId="26" xfId="133" applyNumberFormat="1" applyFont="1" applyBorder="1" applyAlignment="1">
      <alignment vertical="center"/>
    </xf>
    <xf numFmtId="0" fontId="54" fillId="0" borderId="37" xfId="158" applyNumberFormat="1" applyFont="1" applyFill="1" applyBorder="1" applyAlignment="1">
      <alignment horizontal="center" vertical="center"/>
    </xf>
    <xf numFmtId="165" fontId="48" fillId="0" borderId="26" xfId="202" applyFont="1" applyFill="1" applyBorder="1" applyAlignment="1">
      <alignment horizontal="center" vertical="center"/>
    </xf>
    <xf numFmtId="43" fontId="65" fillId="0" borderId="34" xfId="133" applyNumberFormat="1" applyFont="1" applyBorder="1" applyAlignment="1">
      <alignment vertical="center"/>
    </xf>
    <xf numFmtId="43" fontId="65" fillId="0" borderId="26" xfId="133" applyNumberFormat="1" applyFont="1" applyBorder="1" applyAlignment="1">
      <alignment vertical="center"/>
    </xf>
    <xf numFmtId="4" fontId="58" fillId="0" borderId="0" xfId="149" applyNumberFormat="1" applyFont="1" applyAlignment="1">
      <alignment vertical="center"/>
    </xf>
    <xf numFmtId="43" fontId="58" fillId="0" borderId="0" xfId="133" applyNumberFormat="1" applyFont="1" applyAlignment="1">
      <alignment vertical="center"/>
    </xf>
    <xf numFmtId="0" fontId="56" fillId="0" borderId="0" xfId="133" applyFont="1" applyAlignment="1">
      <alignment vertical="center"/>
    </xf>
    <xf numFmtId="0" fontId="54" fillId="0" borderId="38" xfId="149" applyFont="1" applyBorder="1" applyAlignment="1">
      <alignment horizontal="center" vertical="center" wrapText="1"/>
    </xf>
    <xf numFmtId="0" fontId="54" fillId="24" borderId="39" xfId="149" applyFont="1" applyFill="1" applyBorder="1" applyAlignment="1">
      <alignment horizontal="center" vertical="center"/>
    </xf>
    <xf numFmtId="4" fontId="56" fillId="0" borderId="0" xfId="133" applyNumberFormat="1" applyFont="1" applyAlignment="1">
      <alignment vertical="center"/>
    </xf>
    <xf numFmtId="17" fontId="48" fillId="0" borderId="0" xfId="133" applyNumberFormat="1" applyFont="1" applyAlignment="1">
      <alignment horizontal="center" vertical="center"/>
    </xf>
    <xf numFmtId="39" fontId="54" fillId="0" borderId="0" xfId="133" applyNumberFormat="1" applyFont="1" applyAlignment="1">
      <alignment vertical="center"/>
    </xf>
    <xf numFmtId="165" fontId="48" fillId="0" borderId="0" xfId="133" applyNumberFormat="1" applyFont="1" applyAlignment="1">
      <alignment vertical="center"/>
    </xf>
    <xf numFmtId="165" fontId="61" fillId="0" borderId="0" xfId="133" applyNumberFormat="1" applyFont="1" applyAlignment="1">
      <alignment vertical="center"/>
    </xf>
    <xf numFmtId="4" fontId="61" fillId="0" borderId="0" xfId="133" applyNumberFormat="1" applyFont="1" applyAlignment="1">
      <alignment vertical="center"/>
    </xf>
    <xf numFmtId="4" fontId="62" fillId="0" borderId="0" xfId="133" applyNumberFormat="1" applyFont="1" applyAlignment="1">
      <alignment vertical="center"/>
    </xf>
    <xf numFmtId="165" fontId="58" fillId="0" borderId="0" xfId="158" applyFont="1" applyAlignment="1">
      <alignment vertical="center"/>
    </xf>
    <xf numFmtId="17" fontId="48" fillId="0" borderId="0" xfId="133" applyNumberFormat="1" applyFont="1" applyAlignment="1">
      <alignment horizontal="left" vertical="center"/>
    </xf>
    <xf numFmtId="0" fontId="66" fillId="0" borderId="0" xfId="133" applyFont="1" applyAlignment="1">
      <alignment vertical="center"/>
    </xf>
    <xf numFmtId="14" fontId="68" fillId="0" borderId="0" xfId="133" applyNumberFormat="1" applyFont="1" applyAlignment="1">
      <alignment horizontal="center" vertical="center"/>
    </xf>
    <xf numFmtId="0" fontId="68" fillId="0" borderId="0" xfId="133" applyFont="1" applyAlignment="1">
      <alignment horizontal="left" vertical="center"/>
    </xf>
    <xf numFmtId="4" fontId="68" fillId="0" borderId="0" xfId="133" applyNumberFormat="1" applyFont="1" applyAlignment="1">
      <alignment horizontal="right" vertical="center"/>
    </xf>
    <xf numFmtId="0" fontId="54" fillId="24" borderId="41" xfId="149" applyFont="1" applyFill="1" applyBorder="1" applyAlignment="1">
      <alignment horizontal="center" vertical="center"/>
    </xf>
    <xf numFmtId="170" fontId="64" fillId="0" borderId="0" xfId="202" applyNumberFormat="1" applyFont="1" applyFill="1" applyBorder="1" applyAlignment="1">
      <alignment horizontal="center" vertical="center"/>
    </xf>
    <xf numFmtId="4" fontId="66" fillId="0" borderId="0" xfId="133" applyNumberFormat="1" applyFont="1" applyAlignment="1">
      <alignment horizontal="center" vertical="center"/>
    </xf>
    <xf numFmtId="4" fontId="66" fillId="0" borderId="0" xfId="133" applyNumberFormat="1" applyFont="1" applyAlignment="1">
      <alignment vertical="center"/>
    </xf>
    <xf numFmtId="0" fontId="73" fillId="0" borderId="0" xfId="206" applyFont="1" applyAlignment="1">
      <alignment vertical="center"/>
    </xf>
    <xf numFmtId="43" fontId="73" fillId="0" borderId="0" xfId="204" applyFont="1" applyFill="1" applyBorder="1" applyAlignment="1" applyProtection="1">
      <alignment horizontal="right" vertical="center"/>
    </xf>
    <xf numFmtId="0" fontId="75" fillId="0" borderId="0" xfId="206" applyFont="1" applyAlignment="1">
      <alignment vertical="center"/>
    </xf>
    <xf numFmtId="0" fontId="74" fillId="0" borderId="0" xfId="206" applyFont="1" applyAlignment="1">
      <alignment vertical="center"/>
    </xf>
    <xf numFmtId="4" fontId="74" fillId="0" borderId="0" xfId="206" applyNumberFormat="1" applyFont="1" applyAlignment="1">
      <alignment horizontal="center" vertical="center"/>
    </xf>
    <xf numFmtId="43" fontId="76" fillId="0" borderId="0" xfId="204" applyFont="1" applyAlignment="1">
      <alignment horizontal="right" vertical="center"/>
    </xf>
    <xf numFmtId="4" fontId="73" fillId="0" borderId="0" xfId="206" applyNumberFormat="1" applyFont="1" applyAlignment="1">
      <alignment vertical="center"/>
    </xf>
    <xf numFmtId="0" fontId="76" fillId="0" borderId="0" xfId="206" applyFont="1" applyAlignment="1">
      <alignment horizontal="center" vertical="center"/>
    </xf>
    <xf numFmtId="4" fontId="77" fillId="0" borderId="0" xfId="206" applyNumberFormat="1" applyFont="1" applyAlignment="1">
      <alignment vertical="center"/>
    </xf>
    <xf numFmtId="0" fontId="77" fillId="0" borderId="0" xfId="206" applyFont="1" applyAlignment="1">
      <alignment vertical="center"/>
    </xf>
    <xf numFmtId="0" fontId="77" fillId="0" borderId="0" xfId="206" applyFont="1" applyAlignment="1">
      <alignment horizontal="left" vertical="center" indent="1"/>
    </xf>
    <xf numFmtId="165" fontId="73" fillId="0" borderId="0" xfId="205" applyFont="1" applyFill="1" applyAlignment="1">
      <alignment vertical="center"/>
    </xf>
    <xf numFmtId="165" fontId="73" fillId="0" borderId="0" xfId="202" applyFont="1" applyFill="1" applyAlignment="1">
      <alignment vertical="center"/>
    </xf>
    <xf numFmtId="4" fontId="73" fillId="0" borderId="0" xfId="204" applyNumberFormat="1" applyFont="1" applyFill="1" applyAlignment="1">
      <alignment horizontal="right" vertical="center"/>
    </xf>
    <xf numFmtId="0" fontId="78" fillId="33" borderId="0" xfId="0" applyFont="1" applyFill="1" applyAlignment="1">
      <alignment horizontal="center" vertical="center"/>
    </xf>
    <xf numFmtId="4" fontId="79" fillId="0" borderId="0" xfId="0" applyNumberFormat="1" applyFont="1">
      <alignment vertical="top"/>
    </xf>
    <xf numFmtId="165" fontId="73" fillId="0" borderId="0" xfId="205" applyFont="1" applyAlignment="1">
      <alignment vertical="center"/>
    </xf>
    <xf numFmtId="165" fontId="77" fillId="0" borderId="0" xfId="202" applyFont="1" applyFill="1" applyAlignment="1">
      <alignment vertical="center"/>
    </xf>
    <xf numFmtId="43" fontId="77" fillId="0" borderId="0" xfId="206" applyNumberFormat="1" applyFont="1" applyAlignment="1">
      <alignment vertical="center"/>
    </xf>
    <xf numFmtId="165" fontId="77" fillId="0" borderId="0" xfId="205" applyFont="1" applyFill="1" applyAlignment="1">
      <alignment vertical="center"/>
    </xf>
    <xf numFmtId="165" fontId="80" fillId="0" borderId="0" xfId="202" applyFont="1" applyFill="1" applyAlignment="1">
      <alignment vertical="center"/>
    </xf>
    <xf numFmtId="0" fontId="80" fillId="0" borderId="0" xfId="206" applyFont="1" applyAlignment="1">
      <alignment vertical="center"/>
    </xf>
    <xf numFmtId="165" fontId="80" fillId="0" borderId="0" xfId="205" applyFont="1" applyFill="1" applyAlignment="1">
      <alignment vertical="center"/>
    </xf>
    <xf numFmtId="4" fontId="80" fillId="0" borderId="0" xfId="206" applyNumberFormat="1" applyFont="1" applyAlignment="1">
      <alignment vertical="center"/>
    </xf>
    <xf numFmtId="165" fontId="76" fillId="0" borderId="0" xfId="206" applyNumberFormat="1" applyFont="1" applyAlignment="1">
      <alignment vertical="center"/>
    </xf>
    <xf numFmtId="0" fontId="82" fillId="31" borderId="0" xfId="206" applyFont="1" applyFill="1" applyAlignment="1">
      <alignment vertical="center"/>
    </xf>
    <xf numFmtId="0" fontId="82" fillId="27" borderId="0" xfId="206" applyFont="1" applyFill="1" applyAlignment="1">
      <alignment vertical="center"/>
    </xf>
    <xf numFmtId="3" fontId="82" fillId="31" borderId="0" xfId="204" applyNumberFormat="1" applyFont="1" applyFill="1" applyAlignment="1">
      <alignment horizontal="right" vertical="center"/>
    </xf>
    <xf numFmtId="3" fontId="82" fillId="27" borderId="0" xfId="204" applyNumberFormat="1" applyFont="1" applyFill="1" applyAlignment="1">
      <alignment horizontal="right" vertical="center"/>
    </xf>
    <xf numFmtId="3" fontId="77" fillId="0" borderId="0" xfId="204" applyNumberFormat="1" applyFont="1" applyFill="1" applyAlignment="1">
      <alignment horizontal="right" vertical="center"/>
    </xf>
    <xf numFmtId="0" fontId="82" fillId="32" borderId="0" xfId="206" applyFont="1" applyFill="1" applyAlignment="1">
      <alignment horizontal="left" vertical="center" indent="1"/>
    </xf>
    <xf numFmtId="0" fontId="77" fillId="0" borderId="0" xfId="206" applyFont="1" applyAlignment="1">
      <alignment horizontal="left" vertical="center" indent="2"/>
    </xf>
    <xf numFmtId="0" fontId="82" fillId="0" borderId="0" xfId="206" applyFont="1" applyAlignment="1">
      <alignment horizontal="left" vertical="center" indent="1"/>
    </xf>
    <xf numFmtId="0" fontId="82" fillId="0" borderId="0" xfId="206" applyFont="1" applyAlignment="1">
      <alignment vertical="center"/>
    </xf>
    <xf numFmtId="0" fontId="82" fillId="26" borderId="0" xfId="206" applyFont="1" applyFill="1" applyAlignment="1">
      <alignment vertical="center"/>
    </xf>
    <xf numFmtId="0" fontId="83" fillId="34" borderId="0" xfId="206" applyFont="1" applyFill="1" applyAlignment="1">
      <alignment vertical="center"/>
    </xf>
    <xf numFmtId="3" fontId="77" fillId="0" borderId="0" xfId="206" applyNumberFormat="1" applyFont="1" applyAlignment="1">
      <alignment vertical="center"/>
    </xf>
    <xf numFmtId="3" fontId="77" fillId="0" borderId="0" xfId="204" applyNumberFormat="1" applyFont="1" applyAlignment="1">
      <alignment horizontal="right" vertical="center"/>
    </xf>
    <xf numFmtId="3" fontId="82" fillId="0" borderId="0" xfId="204" applyNumberFormat="1" applyFont="1" applyFill="1" applyAlignment="1">
      <alignment horizontal="right" vertical="center"/>
    </xf>
    <xf numFmtId="3" fontId="82" fillId="26" borderId="0" xfId="204" applyNumberFormat="1" applyFont="1" applyFill="1" applyAlignment="1">
      <alignment horizontal="right" vertical="center"/>
    </xf>
    <xf numFmtId="3" fontId="83" fillId="34" borderId="0" xfId="204" applyNumberFormat="1" applyFont="1" applyFill="1" applyAlignment="1">
      <alignment horizontal="right" vertical="center"/>
    </xf>
    <xf numFmtId="165" fontId="73" fillId="0" borderId="0" xfId="202" applyFont="1" applyAlignment="1">
      <alignment vertical="center"/>
    </xf>
    <xf numFmtId="0" fontId="74" fillId="0" borderId="0" xfId="206" applyFont="1" applyAlignment="1">
      <alignment horizontal="center" vertical="center"/>
    </xf>
    <xf numFmtId="165" fontId="77" fillId="0" borderId="0" xfId="202" applyFont="1" applyFill="1" applyAlignment="1">
      <alignment horizontal="right" vertical="center"/>
    </xf>
    <xf numFmtId="0" fontId="78" fillId="33" borderId="0" xfId="0" applyFont="1" applyFill="1" applyAlignment="1">
      <alignment horizontal="right" vertical="center"/>
    </xf>
    <xf numFmtId="17" fontId="78" fillId="33" borderId="0" xfId="0" applyNumberFormat="1" applyFont="1" applyFill="1" applyAlignment="1">
      <alignment horizontal="right" vertical="center"/>
    </xf>
    <xf numFmtId="165" fontId="77" fillId="0" borderId="0" xfId="205" applyFont="1" applyFill="1" applyAlignment="1">
      <alignment horizontal="right" vertical="center"/>
    </xf>
    <xf numFmtId="3" fontId="73" fillId="0" borderId="0" xfId="206" applyNumberFormat="1" applyFont="1" applyAlignment="1">
      <alignment vertical="center"/>
    </xf>
    <xf numFmtId="0" fontId="69" fillId="0" borderId="0" xfId="133" applyFont="1" applyAlignment="1">
      <alignment horizontal="center" vertical="center"/>
    </xf>
    <xf numFmtId="0" fontId="49" fillId="0" borderId="42" xfId="149" applyFont="1" applyBorder="1" applyAlignment="1">
      <alignment horizontal="center" vertical="center" wrapText="1"/>
    </xf>
    <xf numFmtId="0" fontId="49" fillId="0" borderId="45" xfId="149" applyFont="1" applyBorder="1" applyAlignment="1">
      <alignment horizontal="center" vertical="center" wrapText="1"/>
    </xf>
    <xf numFmtId="0" fontId="54" fillId="0" borderId="42" xfId="149" applyFont="1" applyBorder="1" applyAlignment="1">
      <alignment horizontal="center" vertical="center" wrapText="1"/>
    </xf>
    <xf numFmtId="0" fontId="54" fillId="0" borderId="38" xfId="149" applyFont="1" applyBorder="1" applyAlignment="1">
      <alignment horizontal="center" vertical="center" wrapText="1"/>
    </xf>
    <xf numFmtId="0" fontId="54" fillId="24" borderId="49" xfId="149" applyFont="1" applyFill="1" applyBorder="1" applyAlignment="1">
      <alignment horizontal="center" vertical="center"/>
    </xf>
    <xf numFmtId="0" fontId="54" fillId="24" borderId="39" xfId="149" applyFont="1" applyFill="1" applyBorder="1" applyAlignment="1">
      <alignment horizontal="center" vertical="center"/>
    </xf>
    <xf numFmtId="0" fontId="54" fillId="24" borderId="50" xfId="149" applyFont="1" applyFill="1" applyBorder="1" applyAlignment="1">
      <alignment horizontal="center" vertical="center"/>
    </xf>
    <xf numFmtId="0" fontId="54" fillId="0" borderId="0" xfId="149" applyFont="1" applyAlignment="1">
      <alignment horizontal="center" vertical="center"/>
    </xf>
    <xf numFmtId="0" fontId="63" fillId="30" borderId="0" xfId="149" applyFont="1" applyFill="1" applyAlignment="1">
      <alignment horizontal="center" vertical="center"/>
    </xf>
    <xf numFmtId="0" fontId="54" fillId="0" borderId="12" xfId="149" applyFont="1" applyBorder="1" applyAlignment="1">
      <alignment horizontal="center" vertical="center" wrapText="1"/>
    </xf>
    <xf numFmtId="0" fontId="54" fillId="0" borderId="14" xfId="149" applyFont="1" applyBorder="1" applyAlignment="1">
      <alignment horizontal="center" vertical="center" wrapText="1"/>
    </xf>
    <xf numFmtId="10" fontId="54" fillId="0" borderId="12" xfId="149" applyNumberFormat="1" applyFont="1" applyBorder="1" applyAlignment="1">
      <alignment horizontal="center" vertical="center" wrapText="1"/>
    </xf>
    <xf numFmtId="10" fontId="54" fillId="0" borderId="14" xfId="149" applyNumberFormat="1" applyFont="1" applyBorder="1" applyAlignment="1">
      <alignment horizontal="center" vertical="center" wrapText="1"/>
    </xf>
    <xf numFmtId="0" fontId="49" fillId="0" borderId="43" xfId="149" applyFont="1" applyBorder="1" applyAlignment="1">
      <alignment horizontal="center" vertical="center" wrapText="1"/>
    </xf>
    <xf numFmtId="0" fontId="49" fillId="0" borderId="44" xfId="149" applyFont="1" applyBorder="1" applyAlignment="1">
      <alignment horizontal="center" vertical="center" wrapText="1"/>
    </xf>
    <xf numFmtId="0" fontId="49" fillId="0" borderId="38" xfId="149" applyFont="1" applyBorder="1" applyAlignment="1">
      <alignment horizontal="center" vertical="center" wrapText="1"/>
    </xf>
    <xf numFmtId="0" fontId="54" fillId="0" borderId="47" xfId="149" applyFont="1" applyBorder="1" applyAlignment="1">
      <alignment horizontal="center" vertical="center" wrapText="1"/>
    </xf>
    <xf numFmtId="0" fontId="54" fillId="0" borderId="48" xfId="149" applyFont="1" applyBorder="1" applyAlignment="1">
      <alignment horizontal="center" vertical="center" wrapText="1"/>
    </xf>
    <xf numFmtId="0" fontId="54" fillId="0" borderId="43" xfId="149" applyFont="1" applyBorder="1" applyAlignment="1">
      <alignment horizontal="center" vertical="center" wrapText="1"/>
    </xf>
    <xf numFmtId="0" fontId="54" fillId="0" borderId="46" xfId="149" applyFont="1" applyBorder="1" applyAlignment="1">
      <alignment horizontal="center" vertical="center" wrapText="1"/>
    </xf>
    <xf numFmtId="0" fontId="54" fillId="24" borderId="51" xfId="149" applyFont="1" applyFill="1" applyBorder="1" applyAlignment="1">
      <alignment horizontal="center" vertical="center"/>
    </xf>
    <xf numFmtId="0" fontId="54" fillId="24" borderId="29" xfId="149" applyFont="1" applyFill="1" applyBorder="1" applyAlignment="1">
      <alignment horizontal="center" vertical="center"/>
    </xf>
    <xf numFmtId="0" fontId="54" fillId="24" borderId="52" xfId="149" applyFont="1" applyFill="1" applyBorder="1" applyAlignment="1">
      <alignment horizontal="center" vertical="center"/>
    </xf>
    <xf numFmtId="0" fontId="54" fillId="24" borderId="32" xfId="149" applyFont="1" applyFill="1" applyBorder="1" applyAlignment="1">
      <alignment horizontal="center" vertical="center"/>
    </xf>
    <xf numFmtId="0" fontId="54" fillId="24" borderId="41" xfId="149" applyFont="1" applyFill="1" applyBorder="1" applyAlignment="1">
      <alignment horizontal="center" vertical="center"/>
    </xf>
    <xf numFmtId="0" fontId="54" fillId="24" borderId="33" xfId="149" applyFont="1" applyFill="1" applyBorder="1" applyAlignment="1">
      <alignment horizontal="center" vertical="center"/>
    </xf>
    <xf numFmtId="0" fontId="81" fillId="0" borderId="0" xfId="206" applyFont="1" applyAlignment="1">
      <alignment horizontal="center" vertical="center"/>
    </xf>
    <xf numFmtId="0" fontId="74" fillId="0" borderId="0" xfId="206" applyFont="1" applyAlignment="1">
      <alignment horizontal="center" vertical="center" wrapText="1"/>
    </xf>
    <xf numFmtId="0" fontId="74" fillId="0" borderId="0" xfId="206" applyFont="1" applyAlignment="1">
      <alignment horizontal="center" vertical="center"/>
    </xf>
    <xf numFmtId="0" fontId="84" fillId="0" borderId="0" xfId="216" applyFont="1" applyAlignment="1">
      <alignment horizontal="center" vertical="center"/>
    </xf>
    <xf numFmtId="0" fontId="1" fillId="0" borderId="0" xfId="216" applyAlignment="1">
      <alignment vertical="center"/>
    </xf>
    <xf numFmtId="0" fontId="84" fillId="0" borderId="0" xfId="216" applyFont="1" applyAlignment="1">
      <alignment vertical="center"/>
    </xf>
    <xf numFmtId="0" fontId="81" fillId="0" borderId="0" xfId="216" applyFont="1" applyAlignment="1">
      <alignment horizontal="center" vertical="center" wrapText="1"/>
    </xf>
    <xf numFmtId="0" fontId="81" fillId="0" borderId="0" xfId="216" applyFont="1" applyAlignment="1">
      <alignment horizontal="center" vertical="center"/>
    </xf>
    <xf numFmtId="0" fontId="81" fillId="0" borderId="0" xfId="216" applyFont="1" applyAlignment="1">
      <alignment horizontal="center" vertical="center"/>
    </xf>
    <xf numFmtId="0" fontId="85" fillId="0" borderId="0" xfId="216" applyFont="1" applyAlignment="1">
      <alignment horizontal="right" vertical="center"/>
    </xf>
    <xf numFmtId="0" fontId="86" fillId="0" borderId="53" xfId="216" applyFont="1" applyBorder="1" applyAlignment="1">
      <alignment horizontal="right" vertical="center"/>
    </xf>
    <xf numFmtId="0" fontId="87" fillId="0" borderId="0" xfId="216" applyFont="1" applyAlignment="1">
      <alignment vertical="center"/>
    </xf>
    <xf numFmtId="0" fontId="88" fillId="0" borderId="54" xfId="216" applyFont="1" applyBorder="1" applyAlignment="1">
      <alignment horizontal="right" vertical="center"/>
    </xf>
    <xf numFmtId="0" fontId="89" fillId="0" borderId="0" xfId="216" applyFont="1" applyAlignment="1">
      <alignment vertical="center"/>
    </xf>
    <xf numFmtId="0" fontId="90" fillId="0" borderId="55" xfId="216" applyFont="1" applyBorder="1" applyAlignment="1">
      <alignment vertical="center"/>
    </xf>
    <xf numFmtId="0" fontId="91" fillId="0" borderId="0" xfId="216" applyFont="1" applyAlignment="1">
      <alignment vertical="center"/>
    </xf>
    <xf numFmtId="38" fontId="90" fillId="0" borderId="54" xfId="216" applyNumberFormat="1" applyFont="1" applyBorder="1" applyAlignment="1">
      <alignment vertical="center"/>
    </xf>
    <xf numFmtId="0" fontId="86" fillId="0" borderId="0" xfId="216" applyFont="1" applyAlignment="1">
      <alignment vertical="center"/>
    </xf>
    <xf numFmtId="0" fontId="92" fillId="0" borderId="0" xfId="216" applyFont="1" applyAlignment="1">
      <alignment vertical="center"/>
    </xf>
    <xf numFmtId="0" fontId="93" fillId="0" borderId="56" xfId="216" applyFont="1" applyBorder="1" applyAlignment="1">
      <alignment horizontal="left" vertical="center" indent="2"/>
    </xf>
    <xf numFmtId="0" fontId="94" fillId="0" borderId="0" xfId="216" applyFont="1" applyAlignment="1">
      <alignment vertical="center"/>
    </xf>
    <xf numFmtId="170" fontId="93" fillId="0" borderId="57" xfId="216" applyNumberFormat="1" applyFont="1" applyBorder="1" applyAlignment="1">
      <alignment vertical="center"/>
    </xf>
    <xf numFmtId="170" fontId="93" fillId="0" borderId="58" xfId="216" applyNumberFormat="1" applyFont="1" applyBorder="1" applyAlignment="1">
      <alignment vertical="center"/>
    </xf>
    <xf numFmtId="0" fontId="90" fillId="35" borderId="56" xfId="216" applyFont="1" applyFill="1" applyBorder="1" applyAlignment="1">
      <alignment horizontal="left" vertical="center" indent="2"/>
    </xf>
    <xf numFmtId="0" fontId="90" fillId="35" borderId="0" xfId="216" applyFont="1" applyFill="1" applyAlignment="1">
      <alignment vertical="center"/>
    </xf>
    <xf numFmtId="170" fontId="90" fillId="35" borderId="58" xfId="216" applyNumberFormat="1" applyFont="1" applyFill="1" applyBorder="1" applyAlignment="1">
      <alignment vertical="center"/>
    </xf>
    <xf numFmtId="170" fontId="89" fillId="0" borderId="0" xfId="216" applyNumberFormat="1" applyFont="1" applyAlignment="1">
      <alignment vertical="center"/>
    </xf>
    <xf numFmtId="170" fontId="86" fillId="0" borderId="0" xfId="216" applyNumberFormat="1" applyFont="1" applyAlignment="1">
      <alignment vertical="center"/>
    </xf>
    <xf numFmtId="171" fontId="93" fillId="0" borderId="57" xfId="216" applyNumberFormat="1" applyFont="1" applyBorder="1" applyAlignment="1">
      <alignment vertical="center"/>
    </xf>
    <xf numFmtId="0" fontId="95" fillId="36" borderId="56" xfId="216" applyFont="1" applyFill="1" applyBorder="1" applyAlignment="1">
      <alignment horizontal="left" vertical="center" indent="3"/>
    </xf>
    <xf numFmtId="0" fontId="95" fillId="36" borderId="0" xfId="216" applyFont="1" applyFill="1" applyAlignment="1">
      <alignment vertical="center"/>
    </xf>
    <xf numFmtId="171" fontId="95" fillId="36" borderId="58" xfId="216" applyNumberFormat="1" applyFont="1" applyFill="1" applyBorder="1" applyAlignment="1">
      <alignment vertical="center"/>
    </xf>
    <xf numFmtId="171" fontId="90" fillId="35" borderId="58" xfId="216" applyNumberFormat="1" applyFont="1" applyFill="1" applyBorder="1" applyAlignment="1">
      <alignment vertical="center"/>
    </xf>
    <xf numFmtId="0" fontId="85" fillId="0" borderId="0" xfId="216" applyFont="1" applyAlignment="1">
      <alignment vertical="center"/>
    </xf>
    <xf numFmtId="0" fontId="96" fillId="0" borderId="0" xfId="216" applyFont="1" applyAlignment="1">
      <alignment vertical="center"/>
    </xf>
    <xf numFmtId="0" fontId="90" fillId="36" borderId="56" xfId="216" applyFont="1" applyFill="1" applyBorder="1" applyAlignment="1">
      <alignment vertical="center"/>
    </xf>
    <xf numFmtId="0" fontId="90" fillId="36" borderId="0" xfId="216" applyFont="1" applyFill="1" applyAlignment="1">
      <alignment vertical="center"/>
    </xf>
    <xf numFmtId="170" fontId="90" fillId="36" borderId="58" xfId="216" applyNumberFormat="1" applyFont="1" applyFill="1" applyBorder="1" applyAlignment="1">
      <alignment vertical="center"/>
    </xf>
    <xf numFmtId="0" fontId="97" fillId="0" borderId="0" xfId="216" applyFont="1" applyAlignment="1">
      <alignment vertical="center"/>
    </xf>
    <xf numFmtId="170" fontId="98" fillId="0" borderId="0" xfId="216" applyNumberFormat="1" applyFont="1" applyAlignment="1">
      <alignment vertical="center"/>
    </xf>
    <xf numFmtId="170" fontId="1" fillId="0" borderId="0" xfId="216" applyNumberFormat="1" applyAlignment="1">
      <alignment vertical="center"/>
    </xf>
    <xf numFmtId="0" fontId="1" fillId="0" borderId="0" xfId="216" applyAlignment="1">
      <alignment horizontal="center" vertical="center"/>
    </xf>
    <xf numFmtId="0" fontId="86" fillId="0" borderId="0" xfId="216" applyFont="1" applyAlignment="1">
      <alignment horizontal="right" vertical="center"/>
    </xf>
    <xf numFmtId="0" fontId="86" fillId="0" borderId="59" xfId="216" applyFont="1" applyBorder="1" applyAlignment="1">
      <alignment horizontal="right" vertical="center"/>
    </xf>
    <xf numFmtId="0" fontId="88" fillId="0" borderId="0" xfId="216" applyFont="1" applyAlignment="1">
      <alignment vertical="center"/>
    </xf>
    <xf numFmtId="0" fontId="88" fillId="0" borderId="60" xfId="216" applyFont="1" applyBorder="1" applyAlignment="1">
      <alignment horizontal="right" vertical="center"/>
    </xf>
    <xf numFmtId="0" fontId="99" fillId="0" borderId="61" xfId="216" applyFont="1" applyBorder="1" applyAlignment="1">
      <alignment vertical="center"/>
    </xf>
    <xf numFmtId="0" fontId="99" fillId="0" borderId="0" xfId="216" applyFont="1" applyAlignment="1">
      <alignment vertical="center"/>
    </xf>
    <xf numFmtId="38" fontId="99" fillId="0" borderId="60" xfId="216" applyNumberFormat="1" applyFont="1" applyBorder="1" applyAlignment="1">
      <alignment vertical="center"/>
    </xf>
    <xf numFmtId="0" fontId="100" fillId="0" borderId="0" xfId="216" applyFont="1" applyAlignment="1">
      <alignment vertical="center"/>
    </xf>
    <xf numFmtId="0" fontId="101" fillId="0" borderId="0" xfId="216" applyFont="1" applyAlignment="1">
      <alignment vertical="center"/>
    </xf>
    <xf numFmtId="0" fontId="102" fillId="0" borderId="0" xfId="216" applyFont="1" applyAlignment="1">
      <alignment vertical="center"/>
    </xf>
    <xf numFmtId="0" fontId="103" fillId="0" borderId="0" xfId="216" applyFont="1" applyAlignment="1">
      <alignment horizontal="left" vertical="center" indent="1"/>
    </xf>
    <xf numFmtId="0" fontId="104" fillId="0" borderId="0" xfId="216" applyFont="1" applyAlignment="1">
      <alignment vertical="center"/>
    </xf>
    <xf numFmtId="3" fontId="104" fillId="0" borderId="0" xfId="216" applyNumberFormat="1" applyFont="1" applyAlignment="1">
      <alignment vertical="center"/>
    </xf>
    <xf numFmtId="0" fontId="105" fillId="0" borderId="0" xfId="216" applyFont="1" applyAlignment="1">
      <alignment vertical="center"/>
    </xf>
    <xf numFmtId="0" fontId="104" fillId="0" borderId="62" xfId="216" applyFont="1" applyBorder="1" applyAlignment="1">
      <alignment horizontal="left" vertical="center" indent="2"/>
    </xf>
    <xf numFmtId="3" fontId="104" fillId="0" borderId="62" xfId="216" applyNumberFormat="1" applyFont="1" applyBorder="1" applyAlignment="1">
      <alignment vertical="center"/>
    </xf>
    <xf numFmtId="0" fontId="104" fillId="0" borderId="56" xfId="216" applyFont="1" applyBorder="1" applyAlignment="1">
      <alignment horizontal="left" vertical="center" wrapText="1" indent="3"/>
    </xf>
    <xf numFmtId="3" fontId="104" fillId="0" borderId="58" xfId="216" applyNumberFormat="1" applyFont="1" applyBorder="1" applyAlignment="1">
      <alignment vertical="center"/>
    </xf>
    <xf numFmtId="0" fontId="106" fillId="0" borderId="0" xfId="216" applyFont="1" applyAlignment="1">
      <alignment horizontal="left" vertical="center" indent="2"/>
    </xf>
    <xf numFmtId="0" fontId="106" fillId="0" borderId="0" xfId="216" applyFont="1" applyAlignment="1">
      <alignment vertical="center"/>
    </xf>
    <xf numFmtId="3" fontId="106" fillId="0" borderId="0" xfId="216" applyNumberFormat="1" applyFont="1" applyAlignment="1">
      <alignment vertical="center"/>
    </xf>
    <xf numFmtId="0" fontId="107" fillId="0" borderId="0" xfId="216" applyFont="1" applyAlignment="1">
      <alignment vertical="center"/>
    </xf>
    <xf numFmtId="0" fontId="99" fillId="29" borderId="63" xfId="216" applyFont="1" applyFill="1" applyBorder="1" applyAlignment="1">
      <alignment vertical="center"/>
    </xf>
    <xf numFmtId="0" fontId="99" fillId="29" borderId="0" xfId="216" applyFont="1" applyFill="1" applyAlignment="1">
      <alignment vertical="center"/>
    </xf>
    <xf numFmtId="170" fontId="99" fillId="29" borderId="64" xfId="216" applyNumberFormat="1" applyFont="1" applyFill="1" applyBorder="1" applyAlignment="1">
      <alignment vertical="center"/>
    </xf>
  </cellXfs>
  <cellStyles count="217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9" xr:uid="{00000000-0005-0000-0000-000083000000}"/>
    <cellStyle name="Normal 11" xfId="131" xr:uid="{00000000-0005-0000-0000-000084000000}"/>
    <cellStyle name="Normal 12" xfId="132" xr:uid="{00000000-0005-0000-0000-000085000000}"/>
    <cellStyle name="Normal 13" xfId="207" xr:uid="{00000000-0005-0000-0000-000086000000}"/>
    <cellStyle name="Normal 13 2" xfId="212" xr:uid="{00000000-0005-0000-0000-000087000000}"/>
    <cellStyle name="Normal 13 3" xfId="213" xr:uid="{00000000-0005-0000-0000-000088000000}"/>
    <cellStyle name="Normal 14" xfId="215" xr:uid="{00000000-0005-0000-0000-000089000000}"/>
    <cellStyle name="Normal 15" xfId="216" xr:uid="{41C49D09-D177-461A-9380-282B203DF684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3" xr:uid="{00000000-0005-0000-0000-00008D000000}"/>
    <cellStyle name="Normal 2 4 2" xfId="206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4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rmal_88100" xfId="148" xr:uid="{00000000-0005-0000-0000-00009C000000}"/>
    <cellStyle name="Normal_Conciliação_CG 88100" xfId="149" xr:uid="{00000000-0005-0000-0000-00009D000000}"/>
    <cellStyle name="Nota" xfId="150" builtinId="10" customBuiltin="1"/>
    <cellStyle name="Nota 2" xfId="151" xr:uid="{00000000-0005-0000-0000-00009F000000}"/>
    <cellStyle name="Nota 3" xfId="152" xr:uid="{00000000-0005-0000-0000-0000A0000000}"/>
    <cellStyle name="Nota 4" xfId="153" xr:uid="{00000000-0005-0000-0000-0000A1000000}"/>
    <cellStyle name="Ruim" xfId="121" builtinId="27" customBuiltin="1"/>
    <cellStyle name="Saída" xfId="154" builtinId="21" customBuiltin="1"/>
    <cellStyle name="Saída 2" xfId="155" xr:uid="{00000000-0005-0000-0000-0000A3000000}"/>
    <cellStyle name="Saída 3" xfId="156" xr:uid="{00000000-0005-0000-0000-0000A4000000}"/>
    <cellStyle name="Saída 4" xfId="157" xr:uid="{00000000-0005-0000-0000-0000A5000000}"/>
    <cellStyle name="Separador de milhares 11" xfId="158" xr:uid="{00000000-0005-0000-0000-0000A6000000}"/>
    <cellStyle name="Separador de milhares 2" xfId="159" xr:uid="{00000000-0005-0000-0000-0000A7000000}"/>
    <cellStyle name="Separador de milhares 2 2" xfId="160" xr:uid="{00000000-0005-0000-0000-0000A8000000}"/>
    <cellStyle name="Separador de milhares 2 2 2" xfId="161" xr:uid="{00000000-0005-0000-0000-0000A9000000}"/>
    <cellStyle name="Separador de milhares 2 3" xfId="162" xr:uid="{00000000-0005-0000-0000-0000AA000000}"/>
    <cellStyle name="Separador de milhares 2 4" xfId="163" xr:uid="{00000000-0005-0000-0000-0000AB000000}"/>
    <cellStyle name="Separador de milhares 2 7" xfId="164" xr:uid="{00000000-0005-0000-0000-0000AC000000}"/>
    <cellStyle name="Separador de milhares 2 7 2" xfId="165" xr:uid="{00000000-0005-0000-0000-0000AD000000}"/>
    <cellStyle name="Separador de milhares 3" xfId="166" xr:uid="{00000000-0005-0000-0000-0000AE000000}"/>
    <cellStyle name="Separador de milhares 3 2" xfId="167" xr:uid="{00000000-0005-0000-0000-0000AF000000}"/>
    <cellStyle name="Separador de milhares 4" xfId="168" xr:uid="{00000000-0005-0000-0000-0000B0000000}"/>
    <cellStyle name="Separador de milhares 5" xfId="169" xr:uid="{00000000-0005-0000-0000-0000B1000000}"/>
    <cellStyle name="Separador de milhares 5 2" xfId="170" xr:uid="{00000000-0005-0000-0000-0000B2000000}"/>
    <cellStyle name="Separador de milhares 7" xfId="171" xr:uid="{00000000-0005-0000-0000-0000B3000000}"/>
    <cellStyle name="Separador de milhares 8" xfId="172" xr:uid="{00000000-0005-0000-0000-0000B4000000}"/>
    <cellStyle name="Texto de Aviso" xfId="173" builtinId="11" customBuiltin="1"/>
    <cellStyle name="Texto de Aviso 2" xfId="174" xr:uid="{00000000-0005-0000-0000-0000B6000000}"/>
    <cellStyle name="Texto de Aviso 3" xfId="175" xr:uid="{00000000-0005-0000-0000-0000B7000000}"/>
    <cellStyle name="Texto de Aviso 4" xfId="176" xr:uid="{00000000-0005-0000-0000-0000B8000000}"/>
    <cellStyle name="Texto Explicativo" xfId="177" builtinId="53" customBuiltin="1"/>
    <cellStyle name="Texto Explicativo 2" xfId="178" xr:uid="{00000000-0005-0000-0000-0000BA000000}"/>
    <cellStyle name="Texto Explicativo 3" xfId="179" xr:uid="{00000000-0005-0000-0000-0000BB000000}"/>
    <cellStyle name="Texto Explicativo 4" xfId="180" xr:uid="{00000000-0005-0000-0000-0000BC000000}"/>
    <cellStyle name="Título" xfId="181" builtinId="15" customBuiltin="1"/>
    <cellStyle name="Título 1" xfId="182" builtinId="16" customBuiltin="1"/>
    <cellStyle name="Título 1 2" xfId="183" xr:uid="{00000000-0005-0000-0000-0000BF000000}"/>
    <cellStyle name="Título 1 3" xfId="184" xr:uid="{00000000-0005-0000-0000-0000C0000000}"/>
    <cellStyle name="Título 1 4" xfId="185" xr:uid="{00000000-0005-0000-0000-0000C1000000}"/>
    <cellStyle name="Título 2" xfId="186" builtinId="17" customBuiltin="1"/>
    <cellStyle name="Título 2 2" xfId="187" xr:uid="{00000000-0005-0000-0000-0000C3000000}"/>
    <cellStyle name="Título 2 3" xfId="188" xr:uid="{00000000-0005-0000-0000-0000C4000000}"/>
    <cellStyle name="Título 2 4" xfId="189" xr:uid="{00000000-0005-0000-0000-0000C5000000}"/>
    <cellStyle name="Título 3" xfId="190" builtinId="18" customBuiltin="1"/>
    <cellStyle name="Título 3 2" xfId="191" xr:uid="{00000000-0005-0000-0000-0000C7000000}"/>
    <cellStyle name="Título 3 3" xfId="192" xr:uid="{00000000-0005-0000-0000-0000C8000000}"/>
    <cellStyle name="Título 3 4" xfId="193" xr:uid="{00000000-0005-0000-0000-0000C9000000}"/>
    <cellStyle name="Título 4" xfId="194" builtinId="19" customBuiltin="1"/>
    <cellStyle name="Título 4 2" xfId="195" xr:uid="{00000000-0005-0000-0000-0000CB000000}"/>
    <cellStyle name="Título 4 3" xfId="196" xr:uid="{00000000-0005-0000-0000-0000CC000000}"/>
    <cellStyle name="Título 4 4" xfId="197" xr:uid="{00000000-0005-0000-0000-0000CD000000}"/>
    <cellStyle name="Total" xfId="198" builtinId="25" customBuiltin="1"/>
    <cellStyle name="Total 2" xfId="199" xr:uid="{00000000-0005-0000-0000-0000CF000000}"/>
    <cellStyle name="Total 3" xfId="200" xr:uid="{00000000-0005-0000-0000-0000D0000000}"/>
    <cellStyle name="Total 4" xfId="201" xr:uid="{00000000-0005-0000-0000-0000D1000000}"/>
    <cellStyle name="Vírgula" xfId="202" builtinId="3"/>
    <cellStyle name="Vírgula 2" xfId="204" xr:uid="{00000000-0005-0000-0000-0000D3000000}"/>
    <cellStyle name="Vírgula 2 2" xfId="211" xr:uid="{00000000-0005-0000-0000-0000D4000000}"/>
    <cellStyle name="Vírgula 3" xfId="205" xr:uid="{00000000-0005-0000-0000-0000D5000000}"/>
    <cellStyle name="Vírgula 3 2" xfId="210" xr:uid="{00000000-0005-0000-0000-0000D6000000}"/>
    <cellStyle name="Vírgula 4" xfId="208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1276350</xdr:colOff>
      <xdr:row>0</xdr:row>
      <xdr:rowOff>628650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AFBE80-70CB-4FAF-96EC-DBB9DD39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153400" cy="6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1276350</xdr:colOff>
      <xdr:row>0</xdr:row>
      <xdr:rowOff>628650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71FC8A-CC20-4CDF-882E-D26581963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620124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901096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FEE0D1-89FD-4529-9E5F-82076E7A5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50" cy="891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13606</xdr:colOff>
      <xdr:row>1</xdr:row>
      <xdr:rowOff>1855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7FBE32-2EED-4216-99C7-BB7C6714A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7871731" cy="630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5\d%20abr25\c%20DFC-%20%20ICESP%20CTR%20GEST&#195;O%20ABRIL2025.xlsx" TargetMode="External"/><Relationship Id="rId1" Type="http://schemas.openxmlformats.org/officeDocument/2006/relationships/externalLinkPath" Target="/Controladoria/Projetos%20Controladoria/Subven&#231;&#245;es/HC-ICESP/Presta&#231;&#227;o%20de%20Contas%20-%20HC-ICESP/2025/d%20abr25/c%20DFC-%20%20ICESP%20CTR%20GEST&#195;O%20ABRIL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ONSOLIDADO"/>
      <sheetName val="ICESP-CGs OP 88710_711"/>
      <sheetName val="ICESP-CGs OP 88700_701"/>
      <sheetName val="CONCILIAÇÃO"/>
      <sheetName val="ICESP-CGs NÃO OPERACIONAI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4">
    <tabColor rgb="FFFF0000"/>
  </sheetPr>
  <dimension ref="A1:AF163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G9" sqref="G9:I13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thickBot="1" x14ac:dyDescent="0.25"/>
    <row r="3" spans="1:32" ht="39.950000000000003" customHeight="1" thickTop="1" thickBot="1" x14ac:dyDescent="0.25">
      <c r="B3" s="94" t="s">
        <v>77</v>
      </c>
      <c r="D3" s="8" t="s">
        <v>87</v>
      </c>
      <c r="E3" s="228" t="s">
        <v>4</v>
      </c>
      <c r="F3" s="229"/>
      <c r="G3" s="229"/>
      <c r="H3" s="229"/>
      <c r="I3" s="229"/>
      <c r="J3" s="230"/>
      <c r="K3" s="228" t="s">
        <v>7</v>
      </c>
      <c r="L3" s="229"/>
      <c r="M3" s="229"/>
      <c r="N3" s="229"/>
      <c r="O3" s="229"/>
      <c r="P3" s="229"/>
      <c r="Q3" s="230"/>
      <c r="R3" s="157"/>
      <c r="S3" s="157"/>
      <c r="T3" s="228" t="s">
        <v>13</v>
      </c>
      <c r="U3" s="229"/>
      <c r="V3" s="229"/>
      <c r="W3" s="229"/>
      <c r="X3" s="9"/>
      <c r="Y3" s="8" t="s">
        <v>87</v>
      </c>
      <c r="Z3" s="10"/>
      <c r="AA3" s="11"/>
      <c r="AB3" s="12"/>
    </row>
    <row r="4" spans="1:32" s="9" customFormat="1" ht="20.100000000000001" customHeight="1" thickTop="1" x14ac:dyDescent="0.2">
      <c r="B4" s="242" t="s">
        <v>14</v>
      </c>
      <c r="C4" s="13"/>
      <c r="D4" s="240" t="s">
        <v>15</v>
      </c>
      <c r="E4" s="242" t="s">
        <v>16</v>
      </c>
      <c r="F4" s="226" t="s">
        <v>17</v>
      </c>
      <c r="G4" s="226" t="s">
        <v>18</v>
      </c>
      <c r="H4" s="226" t="s">
        <v>19</v>
      </c>
      <c r="I4" s="226" t="s">
        <v>20</v>
      </c>
      <c r="J4" s="240" t="s">
        <v>6</v>
      </c>
      <c r="K4" s="242" t="s">
        <v>21</v>
      </c>
      <c r="L4" s="226" t="s">
        <v>22</v>
      </c>
      <c r="M4" s="226" t="s">
        <v>23</v>
      </c>
      <c r="N4" s="226" t="s">
        <v>24</v>
      </c>
      <c r="O4" s="226" t="s">
        <v>25</v>
      </c>
      <c r="P4" s="226" t="s">
        <v>26</v>
      </c>
      <c r="Q4" s="226" t="s">
        <v>63</v>
      </c>
      <c r="R4" s="226" t="s">
        <v>27</v>
      </c>
      <c r="S4" s="226" t="s">
        <v>22</v>
      </c>
      <c r="T4" s="237" t="s">
        <v>28</v>
      </c>
      <c r="U4" s="224" t="s">
        <v>29</v>
      </c>
      <c r="V4" s="224" t="s">
        <v>30</v>
      </c>
      <c r="W4" s="224" t="s">
        <v>31</v>
      </c>
      <c r="X4" s="224" t="s">
        <v>32</v>
      </c>
      <c r="Y4" s="233" t="s">
        <v>33</v>
      </c>
      <c r="Z4" s="14"/>
      <c r="AA4" s="235" t="s">
        <v>34</v>
      </c>
      <c r="AB4" s="15"/>
      <c r="AC4" s="231"/>
      <c r="AD4" s="231"/>
    </row>
    <row r="5" spans="1:32" s="9" customFormat="1" ht="20.100000000000001" customHeight="1" x14ac:dyDescent="0.2">
      <c r="B5" s="243"/>
      <c r="C5" s="16"/>
      <c r="D5" s="241"/>
      <c r="E5" s="243"/>
      <c r="F5" s="227"/>
      <c r="G5" s="227"/>
      <c r="H5" s="227"/>
      <c r="I5" s="227"/>
      <c r="J5" s="241"/>
      <c r="K5" s="243"/>
      <c r="L5" s="227"/>
      <c r="M5" s="227"/>
      <c r="N5" s="227"/>
      <c r="O5" s="227"/>
      <c r="P5" s="227"/>
      <c r="Q5" s="227"/>
      <c r="R5" s="227"/>
      <c r="S5" s="227"/>
      <c r="T5" s="238"/>
      <c r="U5" s="239"/>
      <c r="V5" s="225"/>
      <c r="W5" s="225"/>
      <c r="X5" s="225"/>
      <c r="Y5" s="234"/>
      <c r="Z5" s="17"/>
      <c r="AA5" s="236"/>
      <c r="AB5" s="15"/>
      <c r="AC5" s="231"/>
      <c r="AD5" s="231"/>
    </row>
    <row r="6" spans="1:32" s="9" customFormat="1" ht="20.100000000000001" customHeight="1" x14ac:dyDescent="0.2">
      <c r="B6" s="18"/>
      <c r="C6" s="16"/>
      <c r="D6" s="19"/>
      <c r="E6" s="104" t="s">
        <v>46</v>
      </c>
      <c r="F6" s="104" t="s">
        <v>47</v>
      </c>
      <c r="G6" s="156" t="s">
        <v>48</v>
      </c>
      <c r="H6" s="19" t="s">
        <v>49</v>
      </c>
      <c r="I6" s="19" t="s">
        <v>50</v>
      </c>
      <c r="J6" s="19" t="s">
        <v>61</v>
      </c>
      <c r="K6" s="104"/>
      <c r="L6" s="156" t="s">
        <v>51</v>
      </c>
      <c r="M6" s="156" t="s">
        <v>52</v>
      </c>
      <c r="N6" s="156" t="s">
        <v>53</v>
      </c>
      <c r="O6" s="156" t="s">
        <v>54</v>
      </c>
      <c r="P6" s="156" t="s">
        <v>55</v>
      </c>
      <c r="Q6" s="156" t="s">
        <v>56</v>
      </c>
      <c r="R6" s="156" t="s">
        <v>62</v>
      </c>
      <c r="S6" s="104" t="s">
        <v>64</v>
      </c>
      <c r="T6" s="67"/>
      <c r="U6" s="20"/>
      <c r="V6" s="68" t="s">
        <v>57</v>
      </c>
      <c r="W6" s="68" t="s">
        <v>58</v>
      </c>
      <c r="X6" s="21"/>
      <c r="Y6" s="22"/>
      <c r="Z6" s="23"/>
      <c r="AA6" s="24"/>
      <c r="AB6" s="15"/>
    </row>
    <row r="7" spans="1:32" ht="20.100000000000001" customHeight="1" thickBot="1" x14ac:dyDescent="0.25">
      <c r="B7" s="25"/>
      <c r="C7" s="26"/>
      <c r="D7" s="115">
        <f>B15</f>
        <v>2108555.52</v>
      </c>
      <c r="E7" s="116" t="e">
        <f>SUMIF(#REF!,'Cx Descoberto MAI'!E6,#REF!)</f>
        <v>#REF!</v>
      </c>
      <c r="F7" s="116" t="e">
        <f>SUMIF(#REF!,'Cx Descoberto MAI'!F6,#REF!)</f>
        <v>#REF!</v>
      </c>
      <c r="G7" s="116" t="e">
        <f>SUMIF(#REF!,'Cx Descoberto MAI'!G6,#REF!)</f>
        <v>#REF!</v>
      </c>
      <c r="H7" s="116" t="e">
        <f>SUMIF(#REF!,'Cx Descoberto MAI'!H6,#REF!)</f>
        <v>#REF!</v>
      </c>
      <c r="I7" s="116" t="e">
        <f>SUMIF(#REF!,'Cx Descoberto MAI'!I6,#REF!)</f>
        <v>#REF!</v>
      </c>
      <c r="J7" s="116" t="e">
        <f>SUMIF(#REF!,'Cx Descoberto MAI'!J6,#REF!)</f>
        <v>#REF!</v>
      </c>
      <c r="K7" s="116" t="e">
        <f>SUMIF(#REF!,'Cx Descoberto MAI'!K6,#REF!)</f>
        <v>#REF!</v>
      </c>
      <c r="L7" s="116" t="e">
        <f>SUMIF(#REF!,'Cx Descoberto MAI'!L6,#REF!)</f>
        <v>#REF!</v>
      </c>
      <c r="M7" s="116" t="e">
        <f>SUMIF(#REF!,'Cx Descoberto MAI'!M6,#REF!)</f>
        <v>#REF!</v>
      </c>
      <c r="N7" s="116" t="e">
        <f>SUMIF(#REF!,'Cx Descoberto MAI'!N6,#REF!)</f>
        <v>#REF!</v>
      </c>
      <c r="O7" s="116" t="e">
        <f>SUMIF(#REF!,'Cx Descoberto MAI'!O6,#REF!)</f>
        <v>#REF!</v>
      </c>
      <c r="P7" s="116" t="e">
        <f>SUMIF(#REF!,'Cx Descoberto MAI'!P6,#REF!)</f>
        <v>#REF!</v>
      </c>
      <c r="Q7" s="116" t="e">
        <f>SUMIF(#REF!,'Cx Descoberto MAI'!Q6,#REF!)</f>
        <v>#REF!</v>
      </c>
      <c r="R7" s="116" t="e">
        <f>SUMIF(#REF!,'Cx Descoberto MAI'!R6,#REF!)</f>
        <v>#REF!</v>
      </c>
      <c r="S7" s="116" t="e">
        <f>SUMIF(#REF!,'Cx Descoberto MAI'!S6,#REF!)</f>
        <v>#REF!</v>
      </c>
      <c r="T7" s="116" t="e">
        <f>SUMIF(#REF!,'Cx Descoberto MAI'!T6,#REF!)</f>
        <v>#REF!</v>
      </c>
      <c r="U7" s="116" t="e">
        <f>SUMIF(#REF!,'Cx Descoberto MAI'!U6,#REF!)</f>
        <v>#REF!</v>
      </c>
      <c r="V7" s="116" t="e">
        <f>SUMIF(#REF!,'Cx Descoberto MAI'!V6,#REF!)</f>
        <v>#REF!</v>
      </c>
      <c r="W7" s="116" t="e">
        <f>SUMIF(#REF!,'Cx Descoberto MAI'!W6,#REF!)</f>
        <v>#REF!</v>
      </c>
      <c r="X7" s="117" t="e">
        <f>SUM(D7:U7)</f>
        <v>#REF!</v>
      </c>
      <c r="Y7" s="117" t="e">
        <f>+V7+W7</f>
        <v>#REF!</v>
      </c>
      <c r="Z7" s="118" t="e">
        <f>Y7+X7</f>
        <v>#REF!</v>
      </c>
      <c r="AA7" s="27" t="e">
        <f>Z7/Y7</f>
        <v>#REF!</v>
      </c>
      <c r="AB7" s="28"/>
      <c r="AC7" s="29"/>
    </row>
    <row r="8" spans="1:32" s="75" customFormat="1" ht="20.100000000000001" customHeight="1" thickTop="1" thickBot="1" x14ac:dyDescent="0.25">
      <c r="A8" s="69"/>
      <c r="B8" s="70"/>
      <c r="C8" s="70"/>
      <c r="D8" s="71">
        <f>SUM(D7)</f>
        <v>2108555.52</v>
      </c>
      <c r="E8" s="71" t="e">
        <f t="shared" ref="E8:Y8" si="0">SUM(E7)</f>
        <v>#REF!</v>
      </c>
      <c r="F8" s="71" t="e">
        <f t="shared" si="0"/>
        <v>#REF!</v>
      </c>
      <c r="G8" s="71" t="e">
        <f t="shared" si="0"/>
        <v>#REF!</v>
      </c>
      <c r="H8" s="71" t="e">
        <f t="shared" si="0"/>
        <v>#REF!</v>
      </c>
      <c r="I8" s="71" t="e">
        <f t="shared" si="0"/>
        <v>#REF!</v>
      </c>
      <c r="J8" s="71" t="e">
        <f t="shared" si="0"/>
        <v>#REF!</v>
      </c>
      <c r="K8" s="71" t="e">
        <f t="shared" si="0"/>
        <v>#REF!</v>
      </c>
      <c r="L8" s="71" t="e">
        <f t="shared" si="0"/>
        <v>#REF!</v>
      </c>
      <c r="M8" s="71" t="e">
        <f t="shared" si="0"/>
        <v>#REF!</v>
      </c>
      <c r="N8" s="71" t="e">
        <f t="shared" si="0"/>
        <v>#REF!</v>
      </c>
      <c r="O8" s="71" t="e">
        <f t="shared" si="0"/>
        <v>#REF!</v>
      </c>
      <c r="P8" s="71" t="e">
        <f t="shared" si="0"/>
        <v>#REF!</v>
      </c>
      <c r="Q8" s="71" t="e">
        <f t="shared" si="0"/>
        <v>#REF!</v>
      </c>
      <c r="R8" s="71" t="e">
        <f t="shared" si="0"/>
        <v>#REF!</v>
      </c>
      <c r="S8" s="71"/>
      <c r="T8" s="71" t="e">
        <f t="shared" si="0"/>
        <v>#REF!</v>
      </c>
      <c r="U8" s="71" t="e">
        <f t="shared" si="0"/>
        <v>#REF!</v>
      </c>
      <c r="V8" s="71" t="e">
        <f t="shared" si="0"/>
        <v>#REF!</v>
      </c>
      <c r="W8" s="72" t="e">
        <f t="shared" si="0"/>
        <v>#REF!</v>
      </c>
      <c r="X8" s="71" t="e">
        <f t="shared" si="0"/>
        <v>#REF!</v>
      </c>
      <c r="Y8" s="71" t="e">
        <f t="shared" si="0"/>
        <v>#REF!</v>
      </c>
      <c r="Z8" s="119"/>
      <c r="AA8" s="73"/>
      <c r="AB8" s="74"/>
      <c r="AC8" s="69"/>
    </row>
    <row r="9" spans="1:32" ht="20.100000000000001" customHeight="1" thickTop="1" thickBot="1" x14ac:dyDescent="0.25">
      <c r="A9" s="102" t="s">
        <v>44</v>
      </c>
      <c r="D9" s="30"/>
      <c r="E9" s="158"/>
      <c r="F9" s="158"/>
      <c r="G9" s="158"/>
      <c r="H9" s="158"/>
      <c r="I9" s="158"/>
      <c r="J9" s="30"/>
      <c r="K9" s="30"/>
      <c r="L9" s="158"/>
      <c r="M9" s="158"/>
      <c r="N9" s="158"/>
      <c r="O9" s="158"/>
      <c r="P9" s="158"/>
      <c r="Q9" s="158"/>
      <c r="R9" s="158"/>
      <c r="S9" s="158"/>
      <c r="T9" s="30"/>
      <c r="U9" s="30"/>
      <c r="V9" s="158"/>
      <c r="W9" s="31"/>
      <c r="X9" s="30"/>
      <c r="Z9" s="120"/>
    </row>
    <row r="10" spans="1:32" s="1" customFormat="1" ht="20.100000000000001" customHeight="1" x14ac:dyDescent="0.2">
      <c r="A10" s="84">
        <v>88505</v>
      </c>
      <c r="B10" s="151">
        <v>2108555.52</v>
      </c>
      <c r="C10" s="31"/>
      <c r="D10" s="121">
        <f>-J35</f>
        <v>-2080759.5</v>
      </c>
      <c r="E10" s="37" t="s">
        <v>35</v>
      </c>
      <c r="F10" s="32"/>
      <c r="G10" s="173"/>
      <c r="H10" s="17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147">
        <v>42155</v>
      </c>
      <c r="X10" s="146">
        <v>88505</v>
      </c>
      <c r="Y10" s="145" t="s">
        <v>78</v>
      </c>
      <c r="Z10" s="143">
        <v>-27796.02</v>
      </c>
      <c r="AA10" s="145" t="s">
        <v>81</v>
      </c>
      <c r="AB10" s="122"/>
      <c r="AC10" s="35"/>
      <c r="AD10" s="35"/>
      <c r="AE10" s="35"/>
      <c r="AF10" s="36"/>
    </row>
    <row r="11" spans="1:32" ht="20.100000000000001" customHeight="1" x14ac:dyDescent="0.2">
      <c r="A11" s="85"/>
      <c r="B11" s="152"/>
      <c r="D11" s="121">
        <v>0</v>
      </c>
      <c r="E11" s="37" t="s">
        <v>74</v>
      </c>
      <c r="F11" s="160"/>
      <c r="G11" s="113"/>
      <c r="H11" s="113"/>
      <c r="I11" s="38"/>
      <c r="L11" s="153"/>
      <c r="M11" s="153"/>
      <c r="O11" s="39"/>
      <c r="P11" s="121"/>
      <c r="Q11" s="158"/>
      <c r="R11" s="158"/>
      <c r="S11" s="158"/>
      <c r="T11" s="121"/>
      <c r="U11" s="121"/>
      <c r="V11" s="123"/>
      <c r="W11" s="147"/>
      <c r="X11" s="146"/>
      <c r="Y11" s="145"/>
      <c r="Z11" s="143"/>
      <c r="AA11" s="145"/>
      <c r="AC11" s="34"/>
      <c r="AD11" s="35"/>
      <c r="AE11" s="35"/>
      <c r="AF11" s="36"/>
    </row>
    <row r="12" spans="1:32" ht="20.100000000000001" customHeight="1" x14ac:dyDescent="0.2">
      <c r="A12" s="85"/>
      <c r="B12" s="152"/>
      <c r="D12" s="124">
        <f>SUM(D8:D11)</f>
        <v>27796.020000000019</v>
      </c>
      <c r="E12" s="40" t="s">
        <v>39</v>
      </c>
      <c r="F12" s="125"/>
      <c r="G12" s="113"/>
      <c r="H12" s="113"/>
      <c r="I12" s="38"/>
      <c r="L12" s="153"/>
      <c r="M12" s="153"/>
      <c r="O12" s="39"/>
      <c r="P12" s="39"/>
      <c r="U12" s="121"/>
      <c r="V12" s="123"/>
      <c r="W12" s="147"/>
      <c r="X12" s="146"/>
      <c r="Y12" s="145"/>
      <c r="Z12" s="103" t="e">
        <f>SUM(Z7:Z11)</f>
        <v>#REF!</v>
      </c>
      <c r="AA12" s="145"/>
      <c r="AC12" s="34"/>
      <c r="AD12" s="35"/>
      <c r="AE12" s="35"/>
      <c r="AF12" s="36" t="s">
        <v>3</v>
      </c>
    </row>
    <row r="13" spans="1:32" ht="20.100000000000001" customHeight="1" x14ac:dyDescent="0.2">
      <c r="A13" s="85"/>
      <c r="B13" s="150"/>
      <c r="D13" s="40"/>
      <c r="E13" s="40"/>
      <c r="F13" s="125"/>
      <c r="G13" s="161"/>
      <c r="H13" s="38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43"/>
      <c r="AA13" s="145"/>
      <c r="AC13" s="34"/>
      <c r="AD13" s="35"/>
      <c r="AE13" s="35"/>
      <c r="AF13" s="36"/>
    </row>
    <row r="14" spans="1:32" ht="20.100000000000001" customHeight="1" thickBot="1" x14ac:dyDescent="0.25">
      <c r="A14" s="85"/>
      <c r="B14" s="148"/>
      <c r="D14" s="121">
        <f>-J35</f>
        <v>-2080759.5</v>
      </c>
      <c r="E14" s="37" t="s">
        <v>35</v>
      </c>
      <c r="H14" s="38"/>
      <c r="I14" s="38"/>
      <c r="J14" s="121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149" t="s">
        <v>0</v>
      </c>
      <c r="B15" s="101">
        <f>SUM(B10:B14)</f>
        <v>2108555.52</v>
      </c>
      <c r="D15" s="121">
        <f>K35</f>
        <v>2080759.5</v>
      </c>
      <c r="E15" s="37" t="s">
        <v>36</v>
      </c>
      <c r="G15" s="162"/>
      <c r="H15" s="38"/>
      <c r="I15" s="38"/>
      <c r="L15" s="153"/>
      <c r="M15" s="153"/>
      <c r="O15" s="39"/>
      <c r="P15" s="39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x14ac:dyDescent="0.2">
      <c r="A16" s="93"/>
      <c r="B16" s="126"/>
      <c r="D16" s="127">
        <f>SUM(D14:D15)</f>
        <v>0</v>
      </c>
      <c r="E16" s="40" t="s">
        <v>40</v>
      </c>
      <c r="G16" s="163"/>
      <c r="L16" s="153"/>
      <c r="M16" s="153"/>
      <c r="O16" s="164"/>
      <c r="P16" s="164"/>
      <c r="Q16" s="164"/>
      <c r="R16" s="164"/>
      <c r="S16" s="164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4">
        <v>0</v>
      </c>
      <c r="E17" s="37" t="s">
        <v>45</v>
      </c>
      <c r="L17" s="153"/>
      <c r="M17" s="165"/>
      <c r="O17" s="164"/>
      <c r="P17" s="42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C18" s="43"/>
      <c r="D18" s="124">
        <f>0-(SUM(D16:D17))</f>
        <v>0</v>
      </c>
      <c r="E18" s="37" t="s">
        <v>72</v>
      </c>
      <c r="I18" s="2" t="s">
        <v>3</v>
      </c>
      <c r="M18" s="121"/>
      <c r="W18" s="141"/>
      <c r="X18" s="142"/>
      <c r="Y18" s="159"/>
      <c r="AA18" s="64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D19" s="43"/>
      <c r="E19" s="37"/>
      <c r="M19" s="121"/>
      <c r="W19" s="141"/>
      <c r="X19" s="142"/>
      <c r="Y19" s="159"/>
      <c r="Z19" s="143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1"/>
      <c r="E20" s="37"/>
      <c r="J20" s="121"/>
      <c r="M20" s="121"/>
      <c r="W20" s="141"/>
      <c r="X20" s="142"/>
      <c r="Y20" s="159"/>
      <c r="Z20" s="143"/>
      <c r="AA20" s="64"/>
      <c r="AC20" s="34"/>
      <c r="AD20" s="35"/>
      <c r="AE20" s="35"/>
    </row>
    <row r="21" spans="1:32" ht="20.100000000000001" customHeight="1" x14ac:dyDescent="0.2">
      <c r="A21" s="93"/>
      <c r="B21" s="126"/>
      <c r="D21" s="124" t="e">
        <f>-Z7</f>
        <v>#REF!</v>
      </c>
      <c r="E21" s="37" t="s">
        <v>37</v>
      </c>
      <c r="F21" s="44"/>
      <c r="J21" s="38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C22" s="31"/>
      <c r="D22" s="124">
        <v>0</v>
      </c>
      <c r="E22" s="37" t="s">
        <v>75</v>
      </c>
      <c r="J22" s="38"/>
      <c r="W22" s="141"/>
      <c r="X22" s="142"/>
      <c r="Y22" s="159"/>
      <c r="Z22" s="143"/>
      <c r="AA22" s="64"/>
      <c r="AC22" s="34"/>
      <c r="AD22" s="35"/>
      <c r="AE22" s="35"/>
      <c r="AF22" s="45"/>
    </row>
    <row r="23" spans="1:32" ht="20.100000000000001" customHeight="1" x14ac:dyDescent="0.2">
      <c r="A23" s="93"/>
      <c r="B23" s="126"/>
      <c r="C23" s="46"/>
      <c r="D23" s="124" t="e">
        <f>#REF!</f>
        <v>#REF!</v>
      </c>
      <c r="E23" s="37" t="s">
        <v>41</v>
      </c>
      <c r="W23" s="141"/>
      <c r="X23" s="142"/>
      <c r="Y23" s="159"/>
      <c r="Z23" s="143"/>
      <c r="AA23" s="64"/>
      <c r="AC23" s="34"/>
      <c r="AD23" s="35"/>
      <c r="AE23" s="35"/>
      <c r="AF23" s="36"/>
    </row>
    <row r="24" spans="1:32" ht="20.100000000000001" customHeight="1" x14ac:dyDescent="0.2">
      <c r="A24" s="93"/>
      <c r="B24" s="126"/>
      <c r="C24" s="43"/>
      <c r="D24" s="140" t="e">
        <f>SUM(D12+D17+D18+D21+D22+D23)</f>
        <v>#REF!</v>
      </c>
      <c r="E24" s="232" t="s">
        <v>38</v>
      </c>
      <c r="F24" s="232"/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thickBot="1" x14ac:dyDescent="0.25">
      <c r="A25" s="93"/>
      <c r="B25" s="126"/>
      <c r="C25" s="43"/>
      <c r="W25" s="141"/>
      <c r="X25" s="142"/>
      <c r="Y25" s="159"/>
      <c r="Z25" s="143"/>
      <c r="AA25" s="64"/>
      <c r="AC25" s="34"/>
      <c r="AD25" s="35"/>
      <c r="AE25" s="35"/>
      <c r="AF25" s="45"/>
    </row>
    <row r="26" spans="1:32" ht="20.100000000000001" customHeight="1" x14ac:dyDescent="0.2">
      <c r="A26" s="93"/>
      <c r="B26" s="126"/>
      <c r="C26" s="43"/>
      <c r="D26" s="38"/>
      <c r="E26" s="1"/>
      <c r="H26" s="49"/>
      <c r="I26" s="50"/>
      <c r="J26" s="76" t="s">
        <v>59</v>
      </c>
      <c r="K26" s="76" t="s">
        <v>60</v>
      </c>
      <c r="L26" s="77"/>
      <c r="W26" s="141"/>
      <c r="X26" s="142"/>
      <c r="Y26" s="159"/>
      <c r="Z26" s="143"/>
      <c r="AA26" s="64"/>
      <c r="AC26" s="34"/>
      <c r="AD26" s="35"/>
      <c r="AE26" s="35"/>
      <c r="AF26" s="47"/>
    </row>
    <row r="27" spans="1:32" ht="20.100000000000001" customHeight="1" x14ac:dyDescent="0.2">
      <c r="A27" s="93"/>
      <c r="B27" s="126"/>
      <c r="C27" s="43"/>
      <c r="D27" s="38"/>
      <c r="H27" s="51" t="s">
        <v>73</v>
      </c>
      <c r="I27" s="52"/>
      <c r="J27" s="52"/>
      <c r="K27" s="52"/>
      <c r="L27" s="53"/>
      <c r="W27" s="141"/>
      <c r="X27" s="142"/>
      <c r="Y27" s="166"/>
      <c r="Z27" s="143"/>
      <c r="AA27" s="64"/>
      <c r="AB27" s="1" t="s">
        <v>3</v>
      </c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63"/>
      <c r="E28" s="129"/>
      <c r="H28" s="51"/>
      <c r="I28" s="52"/>
      <c r="J28" s="52"/>
      <c r="K28" s="52"/>
      <c r="L28" s="53"/>
      <c r="AB28" s="128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48"/>
      <c r="E29" s="129"/>
      <c r="H29" s="54">
        <v>6859</v>
      </c>
      <c r="I29" s="55"/>
      <c r="J29" s="95">
        <v>0</v>
      </c>
      <c r="K29" s="95">
        <v>0</v>
      </c>
      <c r="L29" s="134"/>
      <c r="M29" s="2" t="s">
        <v>79</v>
      </c>
      <c r="AC29" s="34"/>
      <c r="AD29" s="35"/>
      <c r="AE29" s="35"/>
      <c r="AF29" s="36"/>
    </row>
    <row r="30" spans="1:32" ht="20.100000000000001" customHeight="1" x14ac:dyDescent="0.2">
      <c r="A30" s="93"/>
      <c r="B30" s="126"/>
      <c r="C30" s="43"/>
      <c r="D30" s="48"/>
      <c r="E30" s="129"/>
      <c r="G30" s="62"/>
      <c r="H30" s="54"/>
      <c r="I30" s="55"/>
      <c r="J30" s="83"/>
      <c r="K30" s="97"/>
      <c r="L30" s="96">
        <f>SUM(K29:K29)</f>
        <v>0</v>
      </c>
      <c r="M30" s="154"/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7" t="s">
        <v>42</v>
      </c>
      <c r="I31" s="58"/>
      <c r="J31" s="58"/>
      <c r="K31" s="58"/>
      <c r="L31" s="59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60">
        <v>6860</v>
      </c>
      <c r="I32" s="61"/>
      <c r="J32" s="98">
        <v>2080759.5</v>
      </c>
      <c r="K32" s="98">
        <v>2080759.5</v>
      </c>
      <c r="L32" s="99"/>
      <c r="M32" s="2" t="s">
        <v>80</v>
      </c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/>
      <c r="I33" s="61"/>
      <c r="J33" s="135"/>
      <c r="K33" s="136"/>
      <c r="L33" s="137">
        <f>SUM(K32:K32)</f>
        <v>2080759.5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G34" s="62"/>
      <c r="H34" s="54"/>
      <c r="I34" s="52"/>
      <c r="J34" s="138"/>
      <c r="K34" s="138"/>
      <c r="L34" s="139"/>
      <c r="M34" s="155"/>
      <c r="AC34" s="34"/>
      <c r="AD34" s="35"/>
      <c r="AE34" s="35"/>
      <c r="AF34" s="36"/>
    </row>
    <row r="35" spans="1:32" ht="20.100000000000001" customHeight="1" thickBot="1" x14ac:dyDescent="0.25">
      <c r="A35" s="93"/>
      <c r="B35" s="126"/>
      <c r="C35" s="56"/>
      <c r="G35" s="62"/>
      <c r="H35" s="81" t="s">
        <v>43</v>
      </c>
      <c r="I35" s="82"/>
      <c r="J35" s="65">
        <f>SUM(J29:J34)</f>
        <v>2080759.5</v>
      </c>
      <c r="K35" s="65">
        <f>SUM(K29:K34)</f>
        <v>2080759.5</v>
      </c>
      <c r="L35" s="100">
        <f>J35-K35</f>
        <v>0</v>
      </c>
      <c r="M35" s="155"/>
      <c r="AC35" s="34"/>
      <c r="AD35" s="35"/>
      <c r="AE35" s="35"/>
      <c r="AF35" s="36"/>
    </row>
    <row r="36" spans="1:32" ht="20.100000000000001" customHeight="1" x14ac:dyDescent="0.2">
      <c r="A36" s="93"/>
      <c r="B36" s="126"/>
      <c r="C36" s="56"/>
      <c r="G36" s="62"/>
      <c r="J36" s="167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F37" s="1"/>
      <c r="G37" s="62"/>
      <c r="H37" s="223"/>
      <c r="I37" s="223"/>
      <c r="J37" s="223"/>
      <c r="K37" s="223"/>
      <c r="L37" s="223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s="1" customFormat="1" ht="20.100000000000001" customHeight="1" x14ac:dyDescent="0.2">
      <c r="A39" s="93"/>
      <c r="B39" s="1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3"/>
      <c r="X39" s="79"/>
      <c r="Y39" s="2"/>
      <c r="Z39" s="78"/>
      <c r="AA39" s="37"/>
      <c r="AB39" s="128"/>
      <c r="AD39" s="2"/>
      <c r="AE39" s="2"/>
      <c r="AF39" s="2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86" customFormat="1" ht="20.100000000000001" customHeight="1" x14ac:dyDescent="0.2">
      <c r="A41" s="130"/>
      <c r="B41" s="131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/>
      <c r="X41" s="90"/>
      <c r="Y41" s="87"/>
      <c r="Z41" s="91"/>
      <c r="AA41" s="92"/>
      <c r="AB41" s="132"/>
      <c r="AD41" s="87"/>
      <c r="AE41" s="87"/>
      <c r="AF41" s="87"/>
    </row>
    <row r="42" spans="1:32" s="1" customFormat="1" ht="20.100000000000001" customHeight="1" x14ac:dyDescent="0.2">
      <c r="A42" s="93"/>
      <c r="B42" s="126"/>
      <c r="D42" s="2"/>
      <c r="E42" s="2"/>
      <c r="F42" s="2"/>
      <c r="G42" s="2"/>
      <c r="H42" s="105"/>
      <c r="I42" s="105"/>
      <c r="J42" s="106"/>
      <c r="K42" s="106"/>
      <c r="L42" s="106"/>
      <c r="M42" s="155"/>
      <c r="N42" s="2"/>
      <c r="O42" s="2"/>
      <c r="P42" s="2"/>
      <c r="Q42" s="2"/>
      <c r="R42" s="2"/>
      <c r="S42" s="2"/>
      <c r="T42" s="2"/>
      <c r="U42" s="2"/>
      <c r="V42" s="3"/>
      <c r="AC42" s="35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7"/>
      <c r="K44" s="108"/>
      <c r="L44" s="110"/>
      <c r="M44" s="2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2"/>
      <c r="J45" s="109"/>
      <c r="K45" s="109"/>
      <c r="L45" s="106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11"/>
      <c r="J46" s="112"/>
      <c r="K46" s="112"/>
      <c r="L46" s="113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2"/>
      <c r="I47" s="2"/>
      <c r="J47" s="16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23"/>
      <c r="I48" s="223"/>
      <c r="J48" s="223"/>
      <c r="K48" s="223"/>
      <c r="L48" s="223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3"/>
      <c r="I49" s="223"/>
      <c r="J49" s="223"/>
      <c r="K49" s="223"/>
      <c r="L49" s="223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144"/>
      <c r="I50" s="144"/>
      <c r="J50" s="144"/>
      <c r="K50" s="144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68"/>
      <c r="I51" s="169"/>
      <c r="K51" s="170"/>
      <c r="L51" s="170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ht="20.100000000000001" customHeight="1" x14ac:dyDescent="0.2">
      <c r="A52" s="93"/>
      <c r="B52" s="126"/>
      <c r="H52" s="168"/>
      <c r="I52" s="169"/>
      <c r="J52" s="1"/>
      <c r="K52" s="170"/>
      <c r="L52" s="170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  <c r="AC60" s="35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  <c r="AC62" s="35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W63" s="141"/>
      <c r="X63" s="142"/>
      <c r="Y63" s="166"/>
      <c r="Z63" s="143"/>
      <c r="AA63" s="64"/>
      <c r="AB63" s="142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s="1" customFormat="1" ht="20.100000000000001" customHeight="1" x14ac:dyDescent="0.2">
      <c r="A67" s="93"/>
      <c r="B67" s="1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AB67" s="128"/>
      <c r="AD67" s="2"/>
      <c r="AE67" s="2"/>
      <c r="AF67" s="2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93"/>
      <c r="B72" s="1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141"/>
      <c r="X83" s="142"/>
      <c r="Y83" s="166"/>
      <c r="Z83" s="143"/>
      <c r="AA83" s="64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2"/>
      <c r="Y121" s="2"/>
      <c r="Z121" s="121"/>
      <c r="AA121" s="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64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2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64"/>
      <c r="Y124" s="64"/>
      <c r="Z124" s="66"/>
      <c r="AA124" s="133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80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ht="20.100000000000001" customHeight="1" x14ac:dyDescent="0.2">
      <c r="W155" s="33"/>
      <c r="X155" s="79"/>
      <c r="Z155" s="78"/>
      <c r="AA155" s="37"/>
      <c r="AB155" s="128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64"/>
      <c r="Z158" s="121"/>
    </row>
    <row r="159" spans="4:32" ht="20.100000000000001" customHeight="1" x14ac:dyDescent="0.2">
      <c r="W159" s="33"/>
      <c r="Z159" s="121"/>
    </row>
    <row r="160" spans="4:32" ht="20.100000000000001" customHeight="1" x14ac:dyDescent="0.2">
      <c r="W160" s="33"/>
      <c r="X160" s="64"/>
      <c r="Y160" s="64"/>
      <c r="Z160" s="66"/>
      <c r="AA160" s="133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79"/>
      <c r="Z163" s="80"/>
      <c r="AA163" s="37"/>
    </row>
  </sheetData>
  <mergeCells count="34">
    <mergeCell ref="B4:B5"/>
    <mergeCell ref="D4:D5"/>
    <mergeCell ref="E4:E5"/>
    <mergeCell ref="F4:F5"/>
    <mergeCell ref="G4:G5"/>
    <mergeCell ref="E3:J3"/>
    <mergeCell ref="K3:Q3"/>
    <mergeCell ref="AD4:AD5"/>
    <mergeCell ref="E24:F24"/>
    <mergeCell ref="Y4:Y5"/>
    <mergeCell ref="AA4:AA5"/>
    <mergeCell ref="AC4:AC5"/>
    <mergeCell ref="T3:W3"/>
    <mergeCell ref="H4:H5"/>
    <mergeCell ref="I4:I5"/>
    <mergeCell ref="R4:R5"/>
    <mergeCell ref="S4:S5"/>
    <mergeCell ref="T4:T5"/>
    <mergeCell ref="U4:U5"/>
    <mergeCell ref="J4:J5"/>
    <mergeCell ref="K4:K5"/>
    <mergeCell ref="W4:W5"/>
    <mergeCell ref="X4:X5"/>
    <mergeCell ref="P4:P5"/>
    <mergeCell ref="Q4:Q5"/>
    <mergeCell ref="L4:L5"/>
    <mergeCell ref="O4:O5"/>
    <mergeCell ref="M4:M5"/>
    <mergeCell ref="N4:N5"/>
    <mergeCell ref="H48:L48"/>
    <mergeCell ref="H49:L49"/>
    <mergeCell ref="H37:L37"/>
    <mergeCell ref="H38:L38"/>
    <mergeCell ref="V4:V5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8"/>
  <sheetViews>
    <sheetView showGridLines="0" zoomScale="80" zoomScaleNormal="80" workbookViewId="0">
      <selection activeCell="X16" sqref="X16"/>
    </sheetView>
  </sheetViews>
  <sheetFormatPr defaultColWidth="6.85546875" defaultRowHeight="15" customHeight="1" x14ac:dyDescent="0.2"/>
  <cols>
    <col min="1" max="1" width="50.7109375" style="175" customWidth="1"/>
    <col min="2" max="2" width="18.7109375" style="186" customWidth="1"/>
    <col min="3" max="4" width="18.7109375" style="175" customWidth="1"/>
    <col min="5" max="13" width="18.7109375" style="175" hidden="1" customWidth="1"/>
    <col min="14" max="14" width="18.7109375" style="175" customWidth="1"/>
    <col min="15" max="15" width="18.7109375" style="187" customWidth="1"/>
    <col min="16" max="16" width="12.140625" style="175" bestFit="1" customWidth="1"/>
    <col min="17" max="17" width="16.140625" style="175" bestFit="1" customWidth="1"/>
    <col min="18" max="18" width="15.42578125" style="175" bestFit="1" customWidth="1"/>
    <col min="19" max="16384" width="6.85546875" style="175"/>
  </cols>
  <sheetData>
    <row r="1" spans="1:18" ht="69.95" customHeight="1" x14ac:dyDescent="0.2">
      <c r="B1" s="176"/>
      <c r="O1" s="175"/>
    </row>
    <row r="2" spans="1:18" s="177" customFormat="1" ht="18" customHeight="1" x14ac:dyDescent="0.2">
      <c r="A2" s="250" t="s">
        <v>101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8" s="177" customFormat="1" ht="15" customHeight="1" x14ac:dyDescent="0.2">
      <c r="A3" s="251" t="s">
        <v>121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178"/>
    </row>
    <row r="4" spans="1:18" s="177" customFormat="1" ht="15" customHeight="1" x14ac:dyDescent="0.2">
      <c r="A4" s="252" t="s">
        <v>124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178"/>
    </row>
    <row r="5" spans="1:18" s="177" customFormat="1" ht="15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O5" s="178"/>
    </row>
    <row r="6" spans="1:18" s="177" customFormat="1" ht="15" customHeight="1" x14ac:dyDescent="0.2">
      <c r="A6" s="251" t="s">
        <v>122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178"/>
    </row>
    <row r="7" spans="1:18" s="177" customFormat="1" ht="18" customHeight="1" x14ac:dyDescent="0.2">
      <c r="N7" s="179"/>
    </row>
    <row r="8" spans="1:18" s="178" customFormat="1" ht="18" customHeight="1" x14ac:dyDescent="0.2">
      <c r="A8" s="252" t="s">
        <v>136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</row>
    <row r="9" spans="1:18" ht="18" customHeight="1" x14ac:dyDescent="0.2">
      <c r="B9" s="180"/>
      <c r="C9" s="180"/>
      <c r="D9" s="180"/>
      <c r="E9" s="180"/>
      <c r="F9" s="180"/>
      <c r="G9" s="188"/>
      <c r="H9" s="180"/>
      <c r="I9" s="180"/>
      <c r="J9" s="180"/>
      <c r="K9" s="180"/>
      <c r="L9" s="180"/>
      <c r="N9" s="181"/>
      <c r="O9" s="175"/>
    </row>
    <row r="10" spans="1:18" ht="18" customHeight="1" x14ac:dyDescent="0.2">
      <c r="A10" s="182"/>
      <c r="B10" s="220">
        <v>45689</v>
      </c>
      <c r="C10" s="220">
        <v>45717</v>
      </c>
      <c r="D10" s="220">
        <v>45748</v>
      </c>
      <c r="E10" s="220">
        <v>45778</v>
      </c>
      <c r="F10" s="220">
        <v>45809</v>
      </c>
      <c r="G10" s="220">
        <v>45839</v>
      </c>
      <c r="H10" s="220">
        <v>45870</v>
      </c>
      <c r="I10" s="220">
        <v>45901</v>
      </c>
      <c r="J10" s="220">
        <v>45931</v>
      </c>
      <c r="K10" s="220">
        <v>45962</v>
      </c>
      <c r="L10" s="220">
        <v>45992</v>
      </c>
      <c r="M10" s="220">
        <v>45658</v>
      </c>
      <c r="N10" s="189" t="s">
        <v>0</v>
      </c>
      <c r="O10" s="175"/>
    </row>
    <row r="11" spans="1:18" ht="18" customHeight="1" x14ac:dyDescent="0.2"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O11" s="175"/>
    </row>
    <row r="12" spans="1:18" ht="18" customHeight="1" x14ac:dyDescent="0.2">
      <c r="A12" s="200" t="s">
        <v>1</v>
      </c>
      <c r="B12" s="202">
        <f t="shared" ref="B12:N12" si="0">SUM(B13:B17)</f>
        <v>64288192.920000002</v>
      </c>
      <c r="C12" s="202">
        <f t="shared" si="0"/>
        <v>65169234</v>
      </c>
      <c r="D12" s="202">
        <f t="shared" si="0"/>
        <v>66234849.13000001</v>
      </c>
      <c r="E12" s="202">
        <f t="shared" si="0"/>
        <v>0</v>
      </c>
      <c r="F12" s="202">
        <f t="shared" si="0"/>
        <v>0</v>
      </c>
      <c r="G12" s="202">
        <f t="shared" si="0"/>
        <v>0</v>
      </c>
      <c r="H12" s="202">
        <f t="shared" si="0"/>
        <v>0</v>
      </c>
      <c r="I12" s="202">
        <f t="shared" si="0"/>
        <v>0</v>
      </c>
      <c r="J12" s="202">
        <f t="shared" si="0"/>
        <v>0</v>
      </c>
      <c r="K12" s="202">
        <f t="shared" si="0"/>
        <v>0</v>
      </c>
      <c r="L12" s="202">
        <f t="shared" si="0"/>
        <v>0</v>
      </c>
      <c r="M12" s="202">
        <f t="shared" si="0"/>
        <v>0</v>
      </c>
      <c r="N12" s="202">
        <f t="shared" si="0"/>
        <v>195692276.04999998</v>
      </c>
      <c r="O12" s="191"/>
      <c r="P12" s="181"/>
      <c r="R12" s="191"/>
    </row>
    <row r="13" spans="1:18" ht="17.100000000000001" customHeight="1" x14ac:dyDescent="0.2">
      <c r="A13" s="185" t="s">
        <v>118</v>
      </c>
      <c r="B13" s="204">
        <f>59957254.47+2655998.81</f>
        <v>62613253.280000001</v>
      </c>
      <c r="C13" s="204">
        <v>63372000.189999998</v>
      </c>
      <c r="D13" s="204">
        <v>63284122.810000002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11">
        <f>SUM(B13:M13)</f>
        <v>189269376.28</v>
      </c>
      <c r="O13" s="175"/>
    </row>
    <row r="14" spans="1:18" ht="17.100000000000001" customHeight="1" x14ac:dyDescent="0.2">
      <c r="A14" s="185" t="s">
        <v>114</v>
      </c>
      <c r="B14" s="204">
        <v>1520695.57</v>
      </c>
      <c r="C14" s="204">
        <v>1553676.07</v>
      </c>
      <c r="D14" s="204">
        <v>1877895.56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11">
        <f>SUM(B14:M14)</f>
        <v>4952267.2</v>
      </c>
      <c r="O14" s="175"/>
    </row>
    <row r="15" spans="1:18" ht="17.100000000000001" customHeight="1" x14ac:dyDescent="0.2">
      <c r="A15" s="185" t="s">
        <v>84</v>
      </c>
      <c r="B15" s="204">
        <v>57312.11</v>
      </c>
      <c r="C15" s="204">
        <v>155277.14000000001</v>
      </c>
      <c r="D15" s="204">
        <v>954316.27</v>
      </c>
      <c r="E15" s="204"/>
      <c r="F15" s="204"/>
      <c r="G15" s="204"/>
      <c r="H15" s="204"/>
      <c r="I15" s="204"/>
      <c r="J15" s="204"/>
      <c r="K15" s="204"/>
      <c r="L15" s="204"/>
      <c r="M15" s="204"/>
      <c r="N15" s="211">
        <f>SUM(B15:M15)</f>
        <v>1166905.52</v>
      </c>
      <c r="O15" s="175"/>
    </row>
    <row r="16" spans="1:18" ht="17.100000000000001" customHeight="1" x14ac:dyDescent="0.2">
      <c r="A16" s="185" t="s">
        <v>115</v>
      </c>
      <c r="B16" s="204">
        <v>45210.85</v>
      </c>
      <c r="C16" s="204">
        <v>43947.519999999997</v>
      </c>
      <c r="D16" s="204">
        <v>43947.519999999997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11">
        <f>SUM(B16:M16)</f>
        <v>133105.88999999998</v>
      </c>
      <c r="O16" s="222"/>
    </row>
    <row r="17" spans="1:18" ht="17.100000000000001" customHeight="1" x14ac:dyDescent="0.2">
      <c r="A17" s="185" t="s">
        <v>9</v>
      </c>
      <c r="B17" s="204">
        <v>51721.11</v>
      </c>
      <c r="C17" s="204">
        <v>44333.08</v>
      </c>
      <c r="D17" s="204">
        <v>74566.969999999987</v>
      </c>
      <c r="E17" s="204"/>
      <c r="F17" s="204"/>
      <c r="G17" s="204"/>
      <c r="H17" s="204"/>
      <c r="I17" s="204"/>
      <c r="J17" s="204"/>
      <c r="K17" s="204"/>
      <c r="L17" s="204"/>
      <c r="M17" s="204"/>
      <c r="N17" s="211">
        <f>SUM(B17:M17)</f>
        <v>170621.15999999997</v>
      </c>
      <c r="O17" s="175"/>
    </row>
    <row r="18" spans="1:18" s="184" customFormat="1" ht="9.9499999999999993" customHeight="1" x14ac:dyDescent="0.2">
      <c r="A18" s="185"/>
      <c r="B18" s="212"/>
      <c r="C18" s="212"/>
      <c r="D18" s="204"/>
      <c r="E18" s="212"/>
      <c r="F18" s="212"/>
      <c r="G18" s="212"/>
      <c r="H18" s="212"/>
      <c r="I18" s="212"/>
      <c r="J18" s="212"/>
      <c r="K18" s="212"/>
      <c r="L18" s="212"/>
      <c r="M18" s="212"/>
      <c r="N18" s="211"/>
      <c r="O18" s="192"/>
      <c r="Q18" s="192"/>
      <c r="R18" s="193"/>
    </row>
    <row r="19" spans="1:18" ht="18" customHeight="1" x14ac:dyDescent="0.2">
      <c r="A19" s="200" t="s">
        <v>2</v>
      </c>
      <c r="B19" s="202">
        <f t="shared" ref="B19:N19" si="1">SUM(B27:B35)+B26</f>
        <v>-66780204.529999994</v>
      </c>
      <c r="C19" s="202">
        <f t="shared" si="1"/>
        <v>-68266383.969999999</v>
      </c>
      <c r="D19" s="202">
        <f t="shared" si="1"/>
        <v>-68958601.030000001</v>
      </c>
      <c r="E19" s="202">
        <f t="shared" si="1"/>
        <v>0</v>
      </c>
      <c r="F19" s="202">
        <f t="shared" si="1"/>
        <v>0</v>
      </c>
      <c r="G19" s="202">
        <f t="shared" si="1"/>
        <v>0</v>
      </c>
      <c r="H19" s="202">
        <f t="shared" si="1"/>
        <v>0</v>
      </c>
      <c r="I19" s="202">
        <f t="shared" si="1"/>
        <v>0</v>
      </c>
      <c r="J19" s="202">
        <f t="shared" si="1"/>
        <v>0</v>
      </c>
      <c r="K19" s="202">
        <f t="shared" si="1"/>
        <v>0</v>
      </c>
      <c r="L19" s="202">
        <f t="shared" si="1"/>
        <v>0</v>
      </c>
      <c r="M19" s="202">
        <f t="shared" si="1"/>
        <v>0</v>
      </c>
      <c r="N19" s="202">
        <f t="shared" si="1"/>
        <v>-204005189.52999997</v>
      </c>
      <c r="O19" s="191"/>
      <c r="P19" s="181"/>
      <c r="R19" s="191"/>
    </row>
    <row r="20" spans="1:18" ht="17.100000000000001" customHeight="1" x14ac:dyDescent="0.2">
      <c r="A20" s="205" t="s">
        <v>107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175"/>
    </row>
    <row r="21" spans="1:18" ht="17.100000000000001" customHeight="1" x14ac:dyDescent="0.2">
      <c r="A21" s="206" t="s">
        <v>111</v>
      </c>
      <c r="B21" s="204">
        <v>-30008973.199999996</v>
      </c>
      <c r="C21" s="204">
        <v>-28965108.759999994</v>
      </c>
      <c r="D21" s="204">
        <v>-29493947.939999998</v>
      </c>
      <c r="E21" s="204"/>
      <c r="F21" s="204"/>
      <c r="G21" s="204"/>
      <c r="H21" s="204"/>
      <c r="I21" s="204"/>
      <c r="J21" s="204"/>
      <c r="K21" s="204"/>
      <c r="L21" s="204"/>
      <c r="M21" s="204"/>
      <c r="N21" s="211">
        <f t="shared" ref="N21" si="2">SUM(B21:M21)</f>
        <v>-88468029.899999991</v>
      </c>
      <c r="O21" s="175"/>
    </row>
    <row r="22" spans="1:18" ht="17.100000000000001" customHeight="1" x14ac:dyDescent="0.2">
      <c r="A22" s="206" t="s">
        <v>110</v>
      </c>
      <c r="B22" s="204">
        <v>-4164412.47</v>
      </c>
      <c r="C22" s="204">
        <v>-3717272.2</v>
      </c>
      <c r="D22" s="204">
        <v>-3424137.27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11">
        <f>SUM(B22:M22)</f>
        <v>-11305821.939999999</v>
      </c>
      <c r="O22" s="191"/>
    </row>
    <row r="23" spans="1:18" ht="17.100000000000001" customHeight="1" x14ac:dyDescent="0.2">
      <c r="A23" s="206" t="s">
        <v>106</v>
      </c>
      <c r="B23" s="204">
        <v>-3586135.3499999996</v>
      </c>
      <c r="C23" s="204">
        <v>-3429884.75</v>
      </c>
      <c r="D23" s="204">
        <v>-3707497.7800000003</v>
      </c>
      <c r="E23" s="204"/>
      <c r="F23" s="204"/>
      <c r="G23" s="204"/>
      <c r="H23" s="204"/>
      <c r="I23" s="204"/>
      <c r="J23" s="204"/>
      <c r="K23" s="204"/>
      <c r="L23" s="204"/>
      <c r="M23" s="204"/>
      <c r="N23" s="211">
        <f t="shared" ref="N23" si="3">SUM(B23:M23)</f>
        <v>-10723517.879999999</v>
      </c>
      <c r="O23" s="175"/>
    </row>
    <row r="24" spans="1:18" ht="17.100000000000001" customHeight="1" x14ac:dyDescent="0.2">
      <c r="A24" s="206" t="s">
        <v>109</v>
      </c>
      <c r="B24" s="204">
        <v>-2676783.56</v>
      </c>
      <c r="C24" s="204">
        <v>-2776941.84</v>
      </c>
      <c r="D24" s="204">
        <v>-2775470.37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11">
        <f>SUM(B24:M24)</f>
        <v>-8229195.7700000005</v>
      </c>
      <c r="O24" s="191"/>
    </row>
    <row r="25" spans="1:18" ht="17.100000000000001" customHeight="1" x14ac:dyDescent="0.2">
      <c r="A25" s="206" t="s">
        <v>105</v>
      </c>
      <c r="B25" s="204">
        <v>-2630957.86</v>
      </c>
      <c r="C25" s="204">
        <v>-2490867.0099999998</v>
      </c>
      <c r="D25" s="204">
        <v>-2534859.3899999997</v>
      </c>
      <c r="E25" s="204"/>
      <c r="F25" s="204"/>
      <c r="G25" s="204"/>
      <c r="H25" s="204"/>
      <c r="I25" s="204"/>
      <c r="J25" s="204"/>
      <c r="K25" s="204"/>
      <c r="L25" s="204"/>
      <c r="M25" s="204"/>
      <c r="N25" s="211">
        <f>SUM(B25:M25)</f>
        <v>-7656684.2599999988</v>
      </c>
      <c r="O25" s="191"/>
    </row>
    <row r="26" spans="1:18" ht="18" customHeight="1" x14ac:dyDescent="0.2">
      <c r="A26" s="207" t="s">
        <v>108</v>
      </c>
      <c r="B26" s="213">
        <f t="shared" ref="B26:N26" si="4">SUM(B21:B25)</f>
        <v>-43067262.439999998</v>
      </c>
      <c r="C26" s="213">
        <f t="shared" si="4"/>
        <v>-41380074.559999995</v>
      </c>
      <c r="D26" s="213">
        <f t="shared" si="4"/>
        <v>-41935912.749999993</v>
      </c>
      <c r="E26" s="213">
        <f t="shared" si="4"/>
        <v>0</v>
      </c>
      <c r="F26" s="213">
        <f t="shared" si="4"/>
        <v>0</v>
      </c>
      <c r="G26" s="213">
        <f t="shared" si="4"/>
        <v>0</v>
      </c>
      <c r="H26" s="213">
        <f t="shared" si="4"/>
        <v>0</v>
      </c>
      <c r="I26" s="213">
        <f t="shared" si="4"/>
        <v>0</v>
      </c>
      <c r="J26" s="213">
        <f t="shared" si="4"/>
        <v>0</v>
      </c>
      <c r="K26" s="213">
        <f t="shared" si="4"/>
        <v>0</v>
      </c>
      <c r="L26" s="213">
        <f t="shared" si="4"/>
        <v>0</v>
      </c>
      <c r="M26" s="213">
        <f t="shared" si="4"/>
        <v>0</v>
      </c>
      <c r="N26" s="213">
        <f t="shared" si="4"/>
        <v>-126383249.74999999</v>
      </c>
      <c r="O26" s="191"/>
    </row>
    <row r="27" spans="1:18" ht="17.100000000000001" customHeight="1" x14ac:dyDescent="0.2">
      <c r="A27" s="185" t="s">
        <v>10</v>
      </c>
      <c r="B27" s="204">
        <v>-15045599.77</v>
      </c>
      <c r="C27" s="204">
        <v>-14041141.07</v>
      </c>
      <c r="D27" s="204">
        <v>-15655071.280000005</v>
      </c>
      <c r="E27" s="204"/>
      <c r="F27" s="204"/>
      <c r="G27" s="204"/>
      <c r="H27" s="204"/>
      <c r="I27" s="204"/>
      <c r="J27" s="204"/>
      <c r="K27" s="204"/>
      <c r="L27" s="204"/>
      <c r="M27" s="204"/>
      <c r="N27" s="211">
        <f t="shared" ref="N27:N35" si="5">SUM(B27:M27)</f>
        <v>-44741812.120000005</v>
      </c>
      <c r="O27" s="191"/>
    </row>
    <row r="28" spans="1:18" ht="17.100000000000001" customHeight="1" x14ac:dyDescent="0.2">
      <c r="A28" s="185" t="s">
        <v>98</v>
      </c>
      <c r="B28" s="204">
        <v>-6276266.0600000005</v>
      </c>
      <c r="C28" s="204">
        <v>-9905501.0199999996</v>
      </c>
      <c r="D28" s="204">
        <v>-6944711.6599999992</v>
      </c>
      <c r="E28" s="204"/>
      <c r="F28" s="204"/>
      <c r="G28" s="204"/>
      <c r="H28" s="204"/>
      <c r="I28" s="204"/>
      <c r="J28" s="204"/>
      <c r="K28" s="204"/>
      <c r="L28" s="204"/>
      <c r="M28" s="204"/>
      <c r="N28" s="211">
        <f t="shared" si="5"/>
        <v>-23126478.739999998</v>
      </c>
      <c r="O28" s="191"/>
    </row>
    <row r="29" spans="1:18" ht="17.100000000000001" customHeight="1" x14ac:dyDescent="0.2">
      <c r="A29" s="185" t="s">
        <v>113</v>
      </c>
      <c r="B29" s="204">
        <v>-773705.39999999991</v>
      </c>
      <c r="C29" s="204">
        <v>-1059561.7299999995</v>
      </c>
      <c r="D29" s="204">
        <v>-1498962.9400000002</v>
      </c>
      <c r="E29" s="204"/>
      <c r="F29" s="204"/>
      <c r="G29" s="204"/>
      <c r="H29" s="204"/>
      <c r="I29" s="204"/>
      <c r="J29" s="204"/>
      <c r="K29" s="204"/>
      <c r="L29" s="204"/>
      <c r="M29" s="204"/>
      <c r="N29" s="211">
        <f t="shared" ref="N29:N33" si="6">SUM(B29:M29)</f>
        <v>-3332230.0699999994</v>
      </c>
      <c r="O29" s="191"/>
    </row>
    <row r="30" spans="1:18" ht="17.100000000000001" customHeight="1" x14ac:dyDescent="0.2">
      <c r="A30" s="185" t="s">
        <v>95</v>
      </c>
      <c r="B30" s="204">
        <v>-317650.12</v>
      </c>
      <c r="C30" s="204">
        <v>-440867.85000000003</v>
      </c>
      <c r="D30" s="204">
        <v>-1200861.81</v>
      </c>
      <c r="E30" s="204"/>
      <c r="F30" s="204"/>
      <c r="G30" s="204"/>
      <c r="H30" s="204"/>
      <c r="I30" s="204"/>
      <c r="J30" s="204"/>
      <c r="K30" s="204"/>
      <c r="L30" s="204"/>
      <c r="M30" s="204"/>
      <c r="N30" s="211">
        <f>SUM(B30:M30)</f>
        <v>-1959379.78</v>
      </c>
      <c r="O30" s="175"/>
    </row>
    <row r="31" spans="1:18" ht="17.100000000000001" customHeight="1" x14ac:dyDescent="0.2">
      <c r="A31" s="185" t="s">
        <v>85</v>
      </c>
      <c r="B31" s="204">
        <v>-369850.50000000006</v>
      </c>
      <c r="C31" s="204">
        <v>-372799.07</v>
      </c>
      <c r="D31" s="204">
        <v>-424387.08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11">
        <f>SUM(B31:M31)</f>
        <v>-1167036.6500000001</v>
      </c>
      <c r="O31" s="199"/>
    </row>
    <row r="32" spans="1:18" ht="17.100000000000001" customHeight="1" x14ac:dyDescent="0.2">
      <c r="A32" s="185" t="s">
        <v>116</v>
      </c>
      <c r="B32" s="204">
        <v>-237395.22</v>
      </c>
      <c r="C32" s="204">
        <v>-499583.65</v>
      </c>
      <c r="D32" s="204">
        <v>61557.56</v>
      </c>
      <c r="E32" s="204"/>
      <c r="F32" s="204"/>
      <c r="G32" s="204"/>
      <c r="H32" s="204"/>
      <c r="I32" s="204"/>
      <c r="J32" s="204"/>
      <c r="K32" s="204"/>
      <c r="L32" s="204"/>
      <c r="M32" s="204"/>
      <c r="N32" s="211">
        <f t="shared" si="6"/>
        <v>-675421.31</v>
      </c>
      <c r="O32" s="199"/>
    </row>
    <row r="33" spans="1:18" ht="17.100000000000001" customHeight="1" x14ac:dyDescent="0.2">
      <c r="A33" s="185" t="s">
        <v>76</v>
      </c>
      <c r="B33" s="204">
        <v>-93462.78</v>
      </c>
      <c r="C33" s="204">
        <v>-90861.75</v>
      </c>
      <c r="D33" s="204">
        <v>-89216.939999999988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11">
        <f t="shared" si="6"/>
        <v>-273541.46999999997</v>
      </c>
      <c r="O33" s="199"/>
    </row>
    <row r="34" spans="1:18" ht="17.100000000000001" customHeight="1" x14ac:dyDescent="0.2">
      <c r="A34" s="185" t="s">
        <v>120</v>
      </c>
      <c r="B34" s="221">
        <v>0</v>
      </c>
      <c r="C34" s="221">
        <v>0</v>
      </c>
      <c r="D34" s="221">
        <v>0</v>
      </c>
      <c r="E34" s="221"/>
      <c r="F34" s="221"/>
      <c r="G34" s="221"/>
      <c r="H34" s="221"/>
      <c r="I34" s="221"/>
      <c r="J34" s="221"/>
      <c r="K34" s="204"/>
      <c r="L34" s="221"/>
      <c r="M34" s="221"/>
      <c r="N34" s="221">
        <f>SUM(B34:M34)</f>
        <v>0</v>
      </c>
      <c r="O34" s="175"/>
    </row>
    <row r="35" spans="1:18" ht="17.100000000000001" customHeight="1" x14ac:dyDescent="0.2">
      <c r="A35" s="185" t="s">
        <v>86</v>
      </c>
      <c r="B35" s="204">
        <v>-599012.24</v>
      </c>
      <c r="C35" s="204">
        <v>-475993.27</v>
      </c>
      <c r="D35" s="204">
        <v>-1271034.1299999999</v>
      </c>
      <c r="E35" s="204"/>
      <c r="F35" s="204"/>
      <c r="G35" s="204"/>
      <c r="H35" s="204"/>
      <c r="I35" s="204"/>
      <c r="J35" s="204"/>
      <c r="K35" s="204"/>
      <c r="L35" s="204"/>
      <c r="M35" s="204"/>
      <c r="N35" s="211">
        <f t="shared" si="5"/>
        <v>-2346039.6399999997</v>
      </c>
      <c r="O35" s="175"/>
    </row>
    <row r="36" spans="1:18" ht="9.9499999999999993" customHeight="1" x14ac:dyDescent="0.2">
      <c r="A36" s="185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1"/>
      <c r="N36" s="211"/>
      <c r="O36" s="175"/>
    </row>
    <row r="37" spans="1:18" ht="18" customHeight="1" x14ac:dyDescent="0.2">
      <c r="A37" s="200" t="s">
        <v>103</v>
      </c>
      <c r="B37" s="202">
        <f t="shared" ref="B37:N37" si="7">B12+B19</f>
        <v>-2492011.609999992</v>
      </c>
      <c r="C37" s="202">
        <f t="shared" si="7"/>
        <v>-3097149.9699999988</v>
      </c>
      <c r="D37" s="202">
        <f t="shared" si="7"/>
        <v>-2723751.8999999911</v>
      </c>
      <c r="E37" s="202">
        <f t="shared" si="7"/>
        <v>0</v>
      </c>
      <c r="F37" s="202">
        <f t="shared" si="7"/>
        <v>0</v>
      </c>
      <c r="G37" s="202">
        <f t="shared" si="7"/>
        <v>0</v>
      </c>
      <c r="H37" s="202">
        <f t="shared" si="7"/>
        <v>0</v>
      </c>
      <c r="I37" s="202">
        <f t="shared" si="7"/>
        <v>0</v>
      </c>
      <c r="J37" s="202">
        <f t="shared" si="7"/>
        <v>0</v>
      </c>
      <c r="K37" s="202">
        <f t="shared" si="7"/>
        <v>0</v>
      </c>
      <c r="L37" s="202">
        <f t="shared" si="7"/>
        <v>0</v>
      </c>
      <c r="M37" s="202">
        <f t="shared" si="7"/>
        <v>0</v>
      </c>
      <c r="N37" s="202">
        <f t="shared" si="7"/>
        <v>-8312913.4799999893</v>
      </c>
      <c r="O37" s="175"/>
    </row>
    <row r="38" spans="1:18" ht="18" customHeight="1" x14ac:dyDescent="0.2">
      <c r="A38" s="208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175"/>
    </row>
    <row r="39" spans="1:18" ht="18" customHeight="1" x14ac:dyDescent="0.2">
      <c r="A39" s="209" t="s">
        <v>71</v>
      </c>
      <c r="B39" s="214">
        <f t="shared" ref="B39:J39" si="8">SUM(B40:B41)</f>
        <v>107344.26000000001</v>
      </c>
      <c r="C39" s="214">
        <f t="shared" si="8"/>
        <v>170515.01</v>
      </c>
      <c r="D39" s="214">
        <f t="shared" si="8"/>
        <v>146177.09</v>
      </c>
      <c r="E39" s="214">
        <f t="shared" si="8"/>
        <v>0</v>
      </c>
      <c r="F39" s="214">
        <f t="shared" si="8"/>
        <v>0</v>
      </c>
      <c r="G39" s="214">
        <f t="shared" si="8"/>
        <v>0</v>
      </c>
      <c r="H39" s="214">
        <f t="shared" si="8"/>
        <v>0</v>
      </c>
      <c r="I39" s="214">
        <f t="shared" si="8"/>
        <v>0</v>
      </c>
      <c r="J39" s="214">
        <f t="shared" si="8"/>
        <v>0</v>
      </c>
      <c r="K39" s="214">
        <f t="shared" ref="K39" si="9">SUM(K40:K41)</f>
        <v>0</v>
      </c>
      <c r="L39" s="214">
        <f t="shared" ref="L39:M39" si="10">SUM(L40:L41)</f>
        <v>0</v>
      </c>
      <c r="M39" s="214">
        <f t="shared" si="10"/>
        <v>0</v>
      </c>
      <c r="N39" s="214">
        <f>SUM(N40:N41)</f>
        <v>424036.36</v>
      </c>
      <c r="O39" s="175"/>
    </row>
    <row r="40" spans="1:18" ht="17.100000000000001" customHeight="1" x14ac:dyDescent="0.2">
      <c r="A40" s="185" t="s">
        <v>11</v>
      </c>
      <c r="B40" s="204">
        <v>108188.63</v>
      </c>
      <c r="C40" s="204">
        <v>203751.71</v>
      </c>
      <c r="D40" s="204">
        <v>168644.56</v>
      </c>
      <c r="E40" s="204"/>
      <c r="F40" s="204"/>
      <c r="G40" s="204"/>
      <c r="H40" s="204"/>
      <c r="I40" s="204"/>
      <c r="J40" s="204"/>
      <c r="K40" s="204"/>
      <c r="L40" s="204"/>
      <c r="M40" s="212"/>
      <c r="N40" s="211">
        <f>SUM(B40:M40)</f>
        <v>480584.89999999997</v>
      </c>
      <c r="O40" s="175"/>
    </row>
    <row r="41" spans="1:18" ht="17.100000000000001" customHeight="1" x14ac:dyDescent="0.2">
      <c r="A41" s="185" t="s">
        <v>12</v>
      </c>
      <c r="B41" s="204">
        <v>-844.37</v>
      </c>
      <c r="C41" s="204">
        <v>-33236.699999999997</v>
      </c>
      <c r="D41" s="204">
        <v>-22467.47</v>
      </c>
      <c r="E41" s="204"/>
      <c r="F41" s="204"/>
      <c r="G41" s="204"/>
      <c r="H41" s="204"/>
      <c r="I41" s="204"/>
      <c r="J41" s="204"/>
      <c r="K41" s="204"/>
      <c r="L41" s="204"/>
      <c r="M41" s="212"/>
      <c r="N41" s="211">
        <f>SUM(B41:M41)</f>
        <v>-56548.54</v>
      </c>
      <c r="O41" s="175"/>
    </row>
    <row r="42" spans="1:18" ht="9.9499999999999993" customHeight="1" x14ac:dyDescent="0.2">
      <c r="A42" s="185"/>
      <c r="B42" s="212"/>
      <c r="C42" s="212"/>
      <c r="D42" s="212"/>
      <c r="E42" s="212"/>
      <c r="F42" s="212"/>
      <c r="G42" s="212"/>
      <c r="H42" s="212"/>
      <c r="I42" s="204"/>
      <c r="J42" s="212"/>
      <c r="K42" s="212"/>
      <c r="L42" s="212"/>
      <c r="M42" s="211"/>
      <c r="N42" s="211"/>
      <c r="O42" s="175"/>
    </row>
    <row r="43" spans="1:18" ht="18" customHeight="1" x14ac:dyDescent="0.2">
      <c r="A43" s="210" t="s">
        <v>104</v>
      </c>
      <c r="B43" s="215">
        <f t="shared" ref="B43:J43" si="11">B37+B39</f>
        <v>-2384667.3499999922</v>
      </c>
      <c r="C43" s="215">
        <f t="shared" si="11"/>
        <v>-2926634.959999999</v>
      </c>
      <c r="D43" s="215">
        <f t="shared" si="11"/>
        <v>-2577574.8099999912</v>
      </c>
      <c r="E43" s="215">
        <f t="shared" si="11"/>
        <v>0</v>
      </c>
      <c r="F43" s="215">
        <f t="shared" si="11"/>
        <v>0</v>
      </c>
      <c r="G43" s="215">
        <f t="shared" si="11"/>
        <v>0</v>
      </c>
      <c r="H43" s="215">
        <f t="shared" si="11"/>
        <v>0</v>
      </c>
      <c r="I43" s="215">
        <f t="shared" si="11"/>
        <v>0</v>
      </c>
      <c r="J43" s="215">
        <f t="shared" si="11"/>
        <v>0</v>
      </c>
      <c r="K43" s="215">
        <f t="shared" ref="K43" si="12">K37+K39</f>
        <v>0</v>
      </c>
      <c r="L43" s="215">
        <f t="shared" ref="L43:M43" si="13">L37+L39</f>
        <v>0</v>
      </c>
      <c r="M43" s="215">
        <f t="shared" si="13"/>
        <v>0</v>
      </c>
      <c r="N43" s="215">
        <f>N37+N39</f>
        <v>-7888877.1199999889</v>
      </c>
      <c r="O43" s="175"/>
    </row>
    <row r="44" spans="1:18" s="184" customFormat="1" ht="15" customHeight="1" x14ac:dyDescent="0.2">
      <c r="B44" s="194"/>
      <c r="N44" s="192"/>
      <c r="O44" s="192"/>
      <c r="Q44" s="192"/>
      <c r="R44" s="193"/>
    </row>
    <row r="45" spans="1:18" s="184" customFormat="1" ht="15" customHeight="1" x14ac:dyDescent="0.2">
      <c r="A45" s="175"/>
      <c r="B45" s="194"/>
      <c r="F45" s="195">
        <v>-2937930.2900000135</v>
      </c>
      <c r="G45" s="195">
        <v>-3387685.7700000154</v>
      </c>
      <c r="H45" s="196"/>
      <c r="N45" s="192"/>
      <c r="O45" s="192"/>
      <c r="Q45" s="192"/>
      <c r="R45" s="193"/>
    </row>
    <row r="46" spans="1:18" s="184" customFormat="1" ht="15" customHeight="1" x14ac:dyDescent="0.2">
      <c r="B46" s="183"/>
      <c r="C46" s="183"/>
      <c r="D46" s="183"/>
      <c r="E46" s="183"/>
      <c r="F46" s="197">
        <f>+F45-F43</f>
        <v>-2937930.2900000135</v>
      </c>
      <c r="G46" s="197">
        <f>+G45-G43</f>
        <v>-3387685.7700000154</v>
      </c>
      <c r="H46" s="198"/>
      <c r="I46" s="183"/>
      <c r="J46" s="183"/>
      <c r="N46" s="192"/>
      <c r="O46" s="192"/>
      <c r="Q46" s="192"/>
      <c r="R46" s="193"/>
    </row>
    <row r="47" spans="1:18" s="184" customFormat="1" ht="15" customHeight="1" x14ac:dyDescent="0.2">
      <c r="B47" s="194"/>
      <c r="C47" s="194"/>
      <c r="D47" s="194"/>
      <c r="E47" s="194"/>
      <c r="F47" s="196"/>
      <c r="G47" s="196"/>
      <c r="H47" s="197"/>
      <c r="I47" s="194"/>
      <c r="J47" s="194"/>
      <c r="N47" s="192"/>
      <c r="O47" s="192"/>
    </row>
    <row r="48" spans="1:18" ht="15" customHeight="1" x14ac:dyDescent="0.2">
      <c r="L48" s="184"/>
      <c r="M48" s="184"/>
      <c r="N48" s="192"/>
    </row>
  </sheetData>
  <sortState xmlns:xlrd2="http://schemas.microsoft.com/office/spreadsheetml/2017/richdata2" ref="A21:B25">
    <sortCondition ref="B21:B25"/>
  </sortState>
  <mergeCells count="5">
    <mergeCell ref="A6:N6"/>
    <mergeCell ref="A8:N8"/>
    <mergeCell ref="A2:N2"/>
    <mergeCell ref="A3:N3"/>
    <mergeCell ref="A4:N4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CE15-02D8-4EA6-84E9-76E893C07143}">
  <dimension ref="A1:E45"/>
  <sheetViews>
    <sheetView zoomScale="70" zoomScaleNormal="70" workbookViewId="0">
      <selection activeCell="D12" sqref="D12"/>
    </sheetView>
  </sheetViews>
  <sheetFormatPr defaultColWidth="9.140625" defaultRowHeight="15" x14ac:dyDescent="0.2"/>
  <cols>
    <col min="1" max="1" width="68.140625" style="254" customWidth="1"/>
    <col min="2" max="2" width="2.7109375" style="254" customWidth="1"/>
    <col min="3" max="5" width="16.85546875" style="254" customWidth="1"/>
    <col min="6" max="16384" width="9.140625" style="254"/>
  </cols>
  <sheetData>
    <row r="1" spans="1:5" ht="70.5" customHeight="1" x14ac:dyDescent="0.2">
      <c r="A1" s="253"/>
      <c r="B1" s="253"/>
    </row>
    <row r="2" spans="1:5" ht="21.95" customHeight="1" x14ac:dyDescent="0.2">
      <c r="A2" s="253"/>
      <c r="B2" s="253"/>
      <c r="C2" s="255"/>
      <c r="D2" s="255"/>
      <c r="E2" s="255"/>
    </row>
    <row r="3" spans="1:5" ht="33" customHeight="1" x14ac:dyDescent="0.2">
      <c r="A3" s="256" t="s">
        <v>101</v>
      </c>
      <c r="B3" s="256"/>
      <c r="C3" s="256"/>
      <c r="D3" s="256"/>
      <c r="E3" s="256"/>
    </row>
    <row r="4" spans="1:5" ht="23.25" customHeight="1" x14ac:dyDescent="0.2">
      <c r="A4" s="256" t="s">
        <v>121</v>
      </c>
      <c r="B4" s="256"/>
      <c r="C4" s="256"/>
      <c r="D4" s="256"/>
      <c r="E4" s="256"/>
    </row>
    <row r="5" spans="1:5" ht="19.5" customHeight="1" x14ac:dyDescent="0.2">
      <c r="A5" s="257" t="s">
        <v>124</v>
      </c>
      <c r="B5" s="257"/>
      <c r="C5" s="257"/>
      <c r="D5" s="257"/>
      <c r="E5" s="257"/>
    </row>
    <row r="6" spans="1:5" ht="15" customHeight="1" x14ac:dyDescent="0.2">
      <c r="A6" s="252" t="s">
        <v>140</v>
      </c>
      <c r="B6" s="252"/>
      <c r="C6" s="252"/>
      <c r="D6" s="252"/>
      <c r="E6" s="252"/>
    </row>
    <row r="7" spans="1:5" ht="18" customHeight="1" x14ac:dyDescent="0.2">
      <c r="A7" s="252"/>
      <c r="B7" s="252"/>
      <c r="C7" s="252"/>
      <c r="D7" s="252"/>
      <c r="E7" s="252"/>
    </row>
    <row r="8" spans="1:5" ht="18" x14ac:dyDescent="0.2">
      <c r="A8" s="217"/>
      <c r="B8" s="217"/>
      <c r="C8" s="258"/>
      <c r="D8" s="258"/>
      <c r="E8" s="258"/>
    </row>
    <row r="9" spans="1:5" s="259" customFormat="1" x14ac:dyDescent="0.2">
      <c r="C9" s="260" t="s">
        <v>141</v>
      </c>
      <c r="D9" s="260" t="s">
        <v>142</v>
      </c>
      <c r="E9" s="260" t="s">
        <v>143</v>
      </c>
    </row>
    <row r="10" spans="1:5" s="261" customFormat="1" ht="12" thickBot="1" x14ac:dyDescent="0.25">
      <c r="C10" s="262">
        <v>2025</v>
      </c>
      <c r="D10" s="262">
        <v>2025</v>
      </c>
      <c r="E10" s="262">
        <v>2025</v>
      </c>
    </row>
    <row r="11" spans="1:5" x14ac:dyDescent="0.2">
      <c r="C11" s="263"/>
      <c r="D11" s="263"/>
      <c r="E11" s="263"/>
    </row>
    <row r="12" spans="1:5" s="265" customFormat="1" ht="16.5" thickBot="1" x14ac:dyDescent="0.25">
      <c r="A12" s="264" t="s">
        <v>144</v>
      </c>
      <c r="C12" s="266">
        <v>3021.2300000001214</v>
      </c>
      <c r="D12" s="266">
        <f>C43</f>
        <v>3841.9500000001249</v>
      </c>
      <c r="E12" s="266">
        <f>D43</f>
        <v>4385.5000000001237</v>
      </c>
    </row>
    <row r="13" spans="1:5" x14ac:dyDescent="0.2">
      <c r="C13" s="263"/>
      <c r="D13" s="263"/>
      <c r="E13" s="263"/>
    </row>
    <row r="14" spans="1:5" s="268" customFormat="1" ht="33.75" customHeight="1" x14ac:dyDescent="0.2">
      <c r="A14" s="267" t="s">
        <v>145</v>
      </c>
      <c r="C14" s="267"/>
      <c r="D14" s="267"/>
      <c r="E14" s="267"/>
    </row>
    <row r="15" spans="1:5" s="270" customFormat="1" ht="15.75" x14ac:dyDescent="0.2">
      <c r="A15" s="269" t="s">
        <v>146</v>
      </c>
      <c r="C15" s="271">
        <v>0</v>
      </c>
      <c r="D15" s="271">
        <v>0</v>
      </c>
      <c r="E15" s="271">
        <v>0</v>
      </c>
    </row>
    <row r="16" spans="1:5" s="270" customFormat="1" ht="15.75" x14ac:dyDescent="0.2">
      <c r="A16" s="269" t="s">
        <v>147</v>
      </c>
      <c r="C16" s="271">
        <v>0</v>
      </c>
      <c r="D16" s="271">
        <v>0</v>
      </c>
      <c r="E16" s="271">
        <v>0</v>
      </c>
    </row>
    <row r="17" spans="1:5" s="270" customFormat="1" ht="15.75" x14ac:dyDescent="0.2">
      <c r="A17" s="269" t="s">
        <v>148</v>
      </c>
      <c r="C17" s="272">
        <v>0</v>
      </c>
      <c r="D17" s="272">
        <v>0</v>
      </c>
      <c r="E17" s="271">
        <v>0</v>
      </c>
    </row>
    <row r="18" spans="1:5" s="270" customFormat="1" ht="15.75" x14ac:dyDescent="0.2">
      <c r="A18" s="269" t="s">
        <v>149</v>
      </c>
      <c r="C18" s="272">
        <v>62844</v>
      </c>
      <c r="D18" s="272">
        <v>62844</v>
      </c>
      <c r="E18" s="272">
        <v>62844</v>
      </c>
    </row>
    <row r="19" spans="1:5" s="270" customFormat="1" ht="15.75" x14ac:dyDescent="0.2">
      <c r="A19" s="269" t="s">
        <v>150</v>
      </c>
      <c r="C19" s="272">
        <v>130.09</v>
      </c>
      <c r="D19" s="272">
        <v>177.36</v>
      </c>
      <c r="E19" s="272">
        <v>166.2</v>
      </c>
    </row>
    <row r="20" spans="1:5" s="270" customFormat="1" ht="15.75" x14ac:dyDescent="0.2">
      <c r="A20" s="269" t="s">
        <v>151</v>
      </c>
      <c r="C20" s="272">
        <v>11.39</v>
      </c>
      <c r="D20" s="272">
        <v>0.09</v>
      </c>
      <c r="E20" s="271">
        <v>30.89</v>
      </c>
    </row>
    <row r="21" spans="1:5" s="265" customFormat="1" ht="15.75" x14ac:dyDescent="0.2">
      <c r="A21" s="273" t="s">
        <v>43</v>
      </c>
      <c r="B21" s="274"/>
      <c r="C21" s="275">
        <f t="shared" ref="C21:D21" si="0">SUM(C15:C20)</f>
        <v>62985.479999999996</v>
      </c>
      <c r="D21" s="275">
        <f t="shared" si="0"/>
        <v>63021.45</v>
      </c>
      <c r="E21" s="275">
        <f t="shared" ref="E21" si="1">SUM(E15:E20)</f>
        <v>63041.09</v>
      </c>
    </row>
    <row r="22" spans="1:5" x14ac:dyDescent="0.2">
      <c r="C22" s="276"/>
      <c r="D22" s="276"/>
      <c r="E22" s="276"/>
    </row>
    <row r="23" spans="1:5" s="268" customFormat="1" ht="15.75" x14ac:dyDescent="0.2">
      <c r="A23" s="267" t="s">
        <v>152</v>
      </c>
      <c r="C23" s="277"/>
      <c r="D23" s="277"/>
      <c r="E23" s="277"/>
    </row>
    <row r="24" spans="1:5" s="270" customFormat="1" ht="15.75" x14ac:dyDescent="0.2">
      <c r="A24" s="269" t="s">
        <v>153</v>
      </c>
      <c r="C24" s="278">
        <v>-36271.019999999997</v>
      </c>
      <c r="D24" s="278">
        <v>-39697.15</v>
      </c>
      <c r="E24" s="278">
        <v>-38469.950000000004</v>
      </c>
    </row>
    <row r="25" spans="1:5" s="270" customFormat="1" ht="15.75" x14ac:dyDescent="0.2">
      <c r="A25" s="269" t="s">
        <v>154</v>
      </c>
      <c r="C25" s="271">
        <v>0</v>
      </c>
      <c r="D25" s="271">
        <v>0</v>
      </c>
      <c r="E25" s="271">
        <v>0</v>
      </c>
    </row>
    <row r="26" spans="1:5" s="270" customFormat="1" ht="15.75" x14ac:dyDescent="0.2">
      <c r="A26" s="269" t="s">
        <v>155</v>
      </c>
      <c r="C26" s="278">
        <v>-2542.67</v>
      </c>
      <c r="D26" s="278">
        <v>-2502.06</v>
      </c>
      <c r="E26" s="278">
        <v>-2538.6</v>
      </c>
    </row>
    <row r="27" spans="1:5" s="270" customFormat="1" ht="15.75" x14ac:dyDescent="0.2">
      <c r="A27" s="279" t="s">
        <v>156</v>
      </c>
      <c r="B27" s="280"/>
      <c r="C27" s="281">
        <f t="shared" ref="C27:E27" si="2">SUM(C24:C26)</f>
        <v>-38813.689999999995</v>
      </c>
      <c r="D27" s="281">
        <f t="shared" si="2"/>
        <v>-42199.21</v>
      </c>
      <c r="E27" s="281">
        <f t="shared" si="2"/>
        <v>-41008.550000000003</v>
      </c>
    </row>
    <row r="28" spans="1:5" s="270" customFormat="1" ht="15.75" x14ac:dyDescent="0.2">
      <c r="A28" s="269" t="s">
        <v>157</v>
      </c>
      <c r="C28" s="278">
        <v>-7636.81</v>
      </c>
      <c r="D28" s="278">
        <v>-7067.07</v>
      </c>
      <c r="E28" s="278">
        <v>-8291.9599999999991</v>
      </c>
    </row>
    <row r="29" spans="1:5" s="270" customFormat="1" ht="15.75" x14ac:dyDescent="0.2">
      <c r="A29" s="269" t="s">
        <v>158</v>
      </c>
      <c r="C29" s="278">
        <v>-12806.65</v>
      </c>
      <c r="D29" s="278">
        <v>-9662.64</v>
      </c>
      <c r="E29" s="278">
        <v>-14006.58</v>
      </c>
    </row>
    <row r="30" spans="1:5" s="270" customFormat="1" ht="15.75" x14ac:dyDescent="0.2">
      <c r="A30" s="269" t="s">
        <v>151</v>
      </c>
      <c r="C30" s="278">
        <v>-1596.85</v>
      </c>
      <c r="D30" s="278">
        <v>-1116.75</v>
      </c>
      <c r="E30" s="278">
        <v>-1374.71</v>
      </c>
    </row>
    <row r="31" spans="1:5" s="265" customFormat="1" ht="15.75" x14ac:dyDescent="0.2">
      <c r="A31" s="273" t="s">
        <v>43</v>
      </c>
      <c r="B31" s="274"/>
      <c r="C31" s="282">
        <f t="shared" ref="C31:E31" si="3">SUM(C27:C30)</f>
        <v>-60853.999999999993</v>
      </c>
      <c r="D31" s="282">
        <f t="shared" si="3"/>
        <v>-60045.67</v>
      </c>
      <c r="E31" s="282">
        <f t="shared" si="3"/>
        <v>-64681.8</v>
      </c>
    </row>
    <row r="32" spans="1:5" x14ac:dyDescent="0.2">
      <c r="C32" s="276"/>
      <c r="D32" s="276"/>
      <c r="E32" s="276"/>
    </row>
    <row r="33" spans="1:5" s="283" customFormat="1" ht="15.75" x14ac:dyDescent="0.2">
      <c r="A33" s="267" t="s">
        <v>159</v>
      </c>
      <c r="B33" s="268"/>
      <c r="C33" s="277"/>
      <c r="D33" s="277"/>
      <c r="E33" s="277"/>
    </row>
    <row r="34" spans="1:5" s="284" customFormat="1" ht="15.75" x14ac:dyDescent="0.2">
      <c r="A34" s="269" t="s">
        <v>160</v>
      </c>
      <c r="B34" s="270"/>
      <c r="C34" s="278">
        <v>0</v>
      </c>
      <c r="D34" s="278">
        <v>0</v>
      </c>
      <c r="E34" s="271">
        <v>0</v>
      </c>
    </row>
    <row r="35" spans="1:5" s="284" customFormat="1" ht="15.75" x14ac:dyDescent="0.2">
      <c r="A35" s="269" t="s">
        <v>161</v>
      </c>
      <c r="B35" s="270"/>
      <c r="C35" s="278">
        <v>0</v>
      </c>
      <c r="D35" s="278">
        <v>0</v>
      </c>
      <c r="E35" s="271">
        <v>0</v>
      </c>
    </row>
    <row r="36" spans="1:5" s="284" customFormat="1" ht="15.75" x14ac:dyDescent="0.2">
      <c r="A36" s="269" t="s">
        <v>162</v>
      </c>
      <c r="B36" s="270"/>
      <c r="C36" s="278">
        <v>-1295.02</v>
      </c>
      <c r="D36" s="278">
        <v>-2415.46</v>
      </c>
      <c r="E36" s="278">
        <v>-594.37</v>
      </c>
    </row>
    <row r="37" spans="1:5" s="265" customFormat="1" ht="15.75" x14ac:dyDescent="0.2">
      <c r="A37" s="273" t="s">
        <v>43</v>
      </c>
      <c r="B37" s="274"/>
      <c r="C37" s="282">
        <f t="shared" ref="C37:E37" si="4">SUM(C34:C36)</f>
        <v>-1295.02</v>
      </c>
      <c r="D37" s="282">
        <f t="shared" si="4"/>
        <v>-2415.46</v>
      </c>
      <c r="E37" s="282">
        <f t="shared" si="4"/>
        <v>-594.37</v>
      </c>
    </row>
    <row r="38" spans="1:5" x14ac:dyDescent="0.2">
      <c r="C38" s="276"/>
      <c r="D38" s="276"/>
      <c r="E38" s="276"/>
    </row>
    <row r="39" spans="1:5" s="265" customFormat="1" ht="15.75" x14ac:dyDescent="0.2">
      <c r="A39" s="285" t="s">
        <v>163</v>
      </c>
      <c r="B39" s="286"/>
      <c r="C39" s="287">
        <f t="shared" ref="C39:E39" si="5">C21+C31+C37</f>
        <v>836.46000000000322</v>
      </c>
      <c r="D39" s="287">
        <f t="shared" si="5"/>
        <v>560.3199999999988</v>
      </c>
      <c r="E39" s="287">
        <f t="shared" si="5"/>
        <v>-2235.0800000000063</v>
      </c>
    </row>
    <row r="40" spans="1:5" s="288" customFormat="1" ht="15.75" x14ac:dyDescent="0.2">
      <c r="C40" s="289"/>
      <c r="D40" s="289"/>
      <c r="E40" s="289"/>
    </row>
    <row r="41" spans="1:5" s="284" customFormat="1" ht="15.75" x14ac:dyDescent="0.2">
      <c r="A41" s="269" t="s">
        <v>164</v>
      </c>
      <c r="B41" s="270"/>
      <c r="C41" s="278">
        <v>-15.74</v>
      </c>
      <c r="D41" s="278">
        <v>-16.77</v>
      </c>
      <c r="E41" s="278">
        <v>0.92</v>
      </c>
    </row>
    <row r="42" spans="1:5" x14ac:dyDescent="0.2">
      <c r="C42" s="276"/>
      <c r="D42" s="276"/>
      <c r="E42" s="276"/>
    </row>
    <row r="43" spans="1:5" s="265" customFormat="1" ht="15.75" x14ac:dyDescent="0.2">
      <c r="A43" s="273" t="s">
        <v>165</v>
      </c>
      <c r="B43" s="274"/>
      <c r="C43" s="282">
        <f t="shared" ref="C43:E43" si="6">C12+C39+C41</f>
        <v>3841.9500000001249</v>
      </c>
      <c r="D43" s="282">
        <f t="shared" si="6"/>
        <v>4385.5000000001237</v>
      </c>
      <c r="E43" s="282">
        <f t="shared" si="6"/>
        <v>2151.3400000001175</v>
      </c>
    </row>
    <row r="44" spans="1:5" x14ac:dyDescent="0.2">
      <c r="C44" s="290"/>
      <c r="D44" s="290"/>
      <c r="E44" s="290"/>
    </row>
    <row r="45" spans="1:5" x14ac:dyDescent="0.2">
      <c r="A45" s="254" t="s">
        <v>166</v>
      </c>
    </row>
  </sheetData>
  <mergeCells count="6">
    <mergeCell ref="A1:B1"/>
    <mergeCell ref="A2:B2"/>
    <mergeCell ref="A3:E3"/>
    <mergeCell ref="A4:E4"/>
    <mergeCell ref="A5:E5"/>
    <mergeCell ref="A6:E7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7E46-16C3-4931-9FC1-CD537FED259D}">
  <dimension ref="A1:E35"/>
  <sheetViews>
    <sheetView tabSelected="1" zoomScale="70" zoomScaleNormal="70" workbookViewId="0">
      <selection activeCell="Q10" sqref="Q10"/>
    </sheetView>
  </sheetViews>
  <sheetFormatPr defaultColWidth="9.140625" defaultRowHeight="15" x14ac:dyDescent="0.2"/>
  <cols>
    <col min="1" max="1" width="78.7109375" style="254" customWidth="1"/>
    <col min="2" max="2" width="2.7109375" style="254" customWidth="1"/>
    <col min="3" max="5" width="12.140625" style="254" customWidth="1"/>
    <col min="6" max="16384" width="9.140625" style="254"/>
  </cols>
  <sheetData>
    <row r="1" spans="1:5" ht="49.5" customHeight="1" x14ac:dyDescent="0.2">
      <c r="A1" s="253"/>
      <c r="B1" s="253"/>
    </row>
    <row r="2" spans="1:5" ht="21" customHeight="1" x14ac:dyDescent="0.2">
      <c r="A2" s="253"/>
      <c r="B2" s="253"/>
    </row>
    <row r="3" spans="1:5" ht="18" customHeight="1" x14ac:dyDescent="0.2">
      <c r="A3" s="256" t="s">
        <v>101</v>
      </c>
      <c r="B3" s="256"/>
      <c r="C3" s="256"/>
      <c r="D3" s="256"/>
      <c r="E3" s="256"/>
    </row>
    <row r="4" spans="1:5" ht="20.25" customHeight="1" x14ac:dyDescent="0.2">
      <c r="A4" s="251" t="s">
        <v>121</v>
      </c>
      <c r="B4" s="251"/>
      <c r="C4" s="251"/>
      <c r="D4" s="251"/>
      <c r="E4" s="251"/>
    </row>
    <row r="5" spans="1:5" ht="20.25" customHeight="1" x14ac:dyDescent="0.2">
      <c r="A5" s="252" t="s">
        <v>124</v>
      </c>
      <c r="B5" s="252"/>
      <c r="C5" s="252"/>
      <c r="D5" s="252"/>
      <c r="E5" s="252"/>
    </row>
    <row r="6" spans="1:5" ht="15" customHeight="1" x14ac:dyDescent="0.2">
      <c r="A6" s="252"/>
      <c r="B6" s="252"/>
      <c r="C6" s="217"/>
      <c r="D6" s="217"/>
      <c r="E6" s="217"/>
    </row>
    <row r="7" spans="1:5" ht="20.25" customHeight="1" x14ac:dyDescent="0.2">
      <c r="A7" s="252" t="s">
        <v>167</v>
      </c>
      <c r="B7" s="252"/>
      <c r="C7" s="252"/>
      <c r="D7" s="252"/>
      <c r="E7" s="252"/>
    </row>
    <row r="8" spans="1:5" ht="21" customHeight="1" x14ac:dyDescent="0.2">
      <c r="A8" s="291"/>
      <c r="B8" s="291"/>
    </row>
    <row r="9" spans="1:5" s="259" customFormat="1" x14ac:dyDescent="0.2">
      <c r="A9" s="292"/>
      <c r="B9" s="292"/>
      <c r="C9" s="293" t="s">
        <v>141</v>
      </c>
      <c r="D9" s="293" t="s">
        <v>142</v>
      </c>
      <c r="E9" s="293" t="s">
        <v>143</v>
      </c>
    </row>
    <row r="10" spans="1:5" s="261" customFormat="1" ht="12" thickBot="1" x14ac:dyDescent="0.25">
      <c r="A10" s="294"/>
      <c r="B10" s="294"/>
      <c r="C10" s="295">
        <v>2025</v>
      </c>
      <c r="D10" s="295">
        <v>2025</v>
      </c>
      <c r="E10" s="295">
        <v>2025</v>
      </c>
    </row>
    <row r="11" spans="1:5" x14ac:dyDescent="0.2">
      <c r="A11" s="263"/>
      <c r="B11" s="263"/>
      <c r="C11" s="263"/>
      <c r="D11" s="263"/>
      <c r="E11" s="263"/>
    </row>
    <row r="12" spans="1:5" s="299" customFormat="1" ht="30" customHeight="1" thickBot="1" x14ac:dyDescent="0.25">
      <c r="A12" s="296" t="s">
        <v>168</v>
      </c>
      <c r="B12" s="297"/>
      <c r="C12" s="298">
        <v>3842</v>
      </c>
      <c r="D12" s="298">
        <v>4385.5000000001237</v>
      </c>
      <c r="E12" s="298">
        <v>2151.3400000001175</v>
      </c>
    </row>
    <row r="13" spans="1:5" s="301" customFormat="1" ht="30" customHeight="1" x14ac:dyDescent="0.2">
      <c r="A13" s="300"/>
      <c r="B13" s="300"/>
      <c r="C13" s="300"/>
      <c r="D13" s="300"/>
      <c r="E13" s="300"/>
    </row>
    <row r="14" spans="1:5" s="305" customFormat="1" ht="30" customHeight="1" x14ac:dyDescent="0.2">
      <c r="A14" s="302" t="s">
        <v>169</v>
      </c>
      <c r="B14" s="303"/>
      <c r="C14" s="304"/>
      <c r="D14" s="304"/>
      <c r="E14" s="304"/>
    </row>
    <row r="15" spans="1:5" s="305" customFormat="1" ht="20.100000000000001" customHeight="1" x14ac:dyDescent="0.2">
      <c r="A15" s="306"/>
      <c r="B15" s="303"/>
      <c r="C15" s="307"/>
      <c r="D15" s="307"/>
      <c r="E15" s="307"/>
    </row>
    <row r="16" spans="1:5" s="305" customFormat="1" ht="30" customHeight="1" x14ac:dyDescent="0.2">
      <c r="A16" s="308" t="s">
        <v>170</v>
      </c>
      <c r="B16" s="303"/>
      <c r="C16" s="309">
        <v>4986</v>
      </c>
      <c r="D16" s="309">
        <v>7488</v>
      </c>
      <c r="E16" s="309">
        <v>10027</v>
      </c>
    </row>
    <row r="17" spans="1:5" s="305" customFormat="1" ht="45.75" customHeight="1" x14ac:dyDescent="0.2">
      <c r="A17" s="308" t="s">
        <v>171</v>
      </c>
      <c r="B17" s="303"/>
      <c r="C17" s="309">
        <v>64</v>
      </c>
      <c r="D17" s="309">
        <v>48</v>
      </c>
      <c r="E17" s="309">
        <v>396</v>
      </c>
    </row>
    <row r="18" spans="1:5" s="305" customFormat="1" ht="30" customHeight="1" x14ac:dyDescent="0.2">
      <c r="A18" s="308" t="s">
        <v>172</v>
      </c>
      <c r="B18" s="303"/>
      <c r="C18" s="309">
        <v>-4</v>
      </c>
      <c r="D18" s="309">
        <v>0</v>
      </c>
      <c r="E18" s="309">
        <v>9</v>
      </c>
    </row>
    <row r="19" spans="1:5" s="301" customFormat="1" ht="30" customHeight="1" x14ac:dyDescent="0.2">
      <c r="A19" s="308" t="s">
        <v>173</v>
      </c>
      <c r="B19" s="303"/>
      <c r="C19" s="309"/>
      <c r="D19" s="309"/>
      <c r="E19" s="309"/>
    </row>
    <row r="20" spans="1:5" s="313" customFormat="1" ht="20.100000000000001" customHeight="1" x14ac:dyDescent="0.2">
      <c r="A20" s="310"/>
      <c r="B20" s="311"/>
      <c r="C20" s="312"/>
      <c r="D20" s="312"/>
      <c r="E20" s="312"/>
    </row>
    <row r="21" spans="1:5" s="305" customFormat="1" ht="30" customHeight="1" thickBot="1" x14ac:dyDescent="0.25">
      <c r="A21" s="314" t="s">
        <v>174</v>
      </c>
      <c r="B21" s="315"/>
      <c r="C21" s="316">
        <f t="shared" ref="C21:D21" si="0">SUM(C12:C19)</f>
        <v>8888</v>
      </c>
      <c r="D21" s="316">
        <f t="shared" si="0"/>
        <v>11921.500000000124</v>
      </c>
      <c r="E21" s="316">
        <f t="shared" ref="E21" si="1">SUM(E12:E19)</f>
        <v>12583.340000000117</v>
      </c>
    </row>
    <row r="22" spans="1:5" ht="14.45" customHeight="1" x14ac:dyDescent="0.2"/>
    <row r="23" spans="1:5" ht="14.45" customHeight="1" x14ac:dyDescent="0.2"/>
    <row r="31" spans="1:5" ht="15" customHeight="1" x14ac:dyDescent="0.2"/>
    <row r="35" ht="15" customHeight="1" x14ac:dyDescent="0.2"/>
  </sheetData>
  <mergeCells count="8">
    <mergeCell ref="A7:E7"/>
    <mergeCell ref="A8:B8"/>
    <mergeCell ref="A1:B1"/>
    <mergeCell ref="A2:B2"/>
    <mergeCell ref="A3:E3"/>
    <mergeCell ref="A4:E4"/>
    <mergeCell ref="A5:E5"/>
    <mergeCell ref="A6:B6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5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I12" sqref="I12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88</v>
      </c>
      <c r="E4" s="228" t="s">
        <v>4</v>
      </c>
      <c r="F4" s="229"/>
      <c r="G4" s="229"/>
      <c r="H4" s="229"/>
      <c r="I4" s="229"/>
      <c r="J4" s="230"/>
      <c r="K4" s="228" t="s">
        <v>7</v>
      </c>
      <c r="L4" s="229"/>
      <c r="M4" s="229"/>
      <c r="N4" s="229"/>
      <c r="O4" s="229"/>
      <c r="P4" s="229"/>
      <c r="Q4" s="230"/>
      <c r="R4" s="157"/>
      <c r="S4" s="157"/>
      <c r="T4" s="228" t="s">
        <v>13</v>
      </c>
      <c r="U4" s="229"/>
      <c r="V4" s="229"/>
      <c r="W4" s="229"/>
      <c r="X4" s="9"/>
      <c r="Y4" s="8" t="s">
        <v>88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2039241.74</v>
      </c>
      <c r="E8" s="116" t="e">
        <f>SUMIF(#REF!,'Cx Descoberto JUN'!E7,#REF!)</f>
        <v>#REF!</v>
      </c>
      <c r="F8" s="116" t="e">
        <f>SUMIF(#REF!,'Cx Descoberto JUN'!F7,#REF!)</f>
        <v>#REF!</v>
      </c>
      <c r="G8" s="116" t="e">
        <f>SUMIF(#REF!,'Cx Descoberto JUN'!G7,#REF!)</f>
        <v>#REF!</v>
      </c>
      <c r="H8" s="116" t="e">
        <f>SUMIF(#REF!,'Cx Descoberto JUN'!H7,#REF!)</f>
        <v>#REF!</v>
      </c>
      <c r="I8" s="116" t="e">
        <f>SUMIF(#REF!,'Cx Descoberto JUN'!I7,#REF!)</f>
        <v>#REF!</v>
      </c>
      <c r="J8" s="116" t="e">
        <f>SUMIF(#REF!,'Cx Descoberto JUN'!J7,#REF!)</f>
        <v>#REF!</v>
      </c>
      <c r="K8" s="116" t="e">
        <f>SUMIF(#REF!,'Cx Descoberto JUN'!K7,#REF!)</f>
        <v>#REF!</v>
      </c>
      <c r="L8" s="116" t="e">
        <f>SUMIF(#REF!,'Cx Descoberto JUN'!L7,#REF!)</f>
        <v>#REF!</v>
      </c>
      <c r="M8" s="116" t="e">
        <f>SUMIF(#REF!,'Cx Descoberto JUN'!M7,#REF!)</f>
        <v>#REF!</v>
      </c>
      <c r="N8" s="116" t="e">
        <f>SUMIF(#REF!,'Cx Descoberto JUN'!N7,#REF!)</f>
        <v>#REF!</v>
      </c>
      <c r="O8" s="116" t="e">
        <f>SUMIF(#REF!,'Cx Descoberto JUN'!O7,#REF!)</f>
        <v>#REF!</v>
      </c>
      <c r="P8" s="116" t="e">
        <f>SUMIF(#REF!,'Cx Descoberto JUN'!P7,#REF!)</f>
        <v>#REF!</v>
      </c>
      <c r="Q8" s="116" t="e">
        <f>SUMIF(#REF!,'Cx Descoberto JUN'!Q7,#REF!)</f>
        <v>#REF!</v>
      </c>
      <c r="R8" s="116" t="e">
        <f>SUMIF(#REF!,'Cx Descoberto JUN'!R7,#REF!)</f>
        <v>#REF!</v>
      </c>
      <c r="S8" s="116" t="e">
        <f>SUMIF(#REF!,'Cx Descoberto JUN'!S7,#REF!)</f>
        <v>#REF!</v>
      </c>
      <c r="T8" s="116" t="e">
        <f>SUMIF(#REF!,'Cx Descoberto JUN'!T7,#REF!)</f>
        <v>#REF!</v>
      </c>
      <c r="U8" s="116" t="e">
        <f>SUMIF(#REF!,'Cx Descoberto JUN'!U7,#REF!)</f>
        <v>#REF!</v>
      </c>
      <c r="V8" s="116" t="e">
        <f>SUMIF(#REF!,'Cx Descoberto JUN'!V7,#REF!)</f>
        <v>#REF!</v>
      </c>
      <c r="W8" s="116" t="e">
        <f>SUMIF(#REF!,'Cx Descoberto JUN'!W7,#REF!)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2039241.74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2039241.74</v>
      </c>
      <c r="C11" s="31"/>
      <c r="D11" s="121">
        <f>-J36</f>
        <v>-2039241.74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-2039241.74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2039241.74</v>
      </c>
      <c r="D16" s="121">
        <f>K36</f>
        <v>2039241.74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2039241.74</v>
      </c>
      <c r="K33" s="98">
        <v>2039241.74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2039241.74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2039241.74</v>
      </c>
      <c r="K36" s="65">
        <f>SUM(K30:K35)</f>
        <v>2039241.74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6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16" sqref="K16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89</v>
      </c>
      <c r="E4" s="228" t="s">
        <v>4</v>
      </c>
      <c r="F4" s="229"/>
      <c r="G4" s="229"/>
      <c r="H4" s="229"/>
      <c r="I4" s="229"/>
      <c r="J4" s="230"/>
      <c r="K4" s="228" t="s">
        <v>7</v>
      </c>
      <c r="L4" s="229"/>
      <c r="M4" s="229"/>
      <c r="N4" s="229"/>
      <c r="O4" s="229"/>
      <c r="P4" s="229"/>
      <c r="Q4" s="230"/>
      <c r="R4" s="157"/>
      <c r="S4" s="157"/>
      <c r="T4" s="244" t="s">
        <v>13</v>
      </c>
      <c r="U4" s="245"/>
      <c r="V4" s="245"/>
      <c r="W4" s="246"/>
      <c r="X4" s="9"/>
      <c r="Y4" s="8" t="s">
        <v>89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1820626.13</v>
      </c>
      <c r="E8" s="116" t="e">
        <f>SUMIF(#REF!,'Cx Descoberto JUL'!E7,#REF!)</f>
        <v>#REF!</v>
      </c>
      <c r="F8" s="116" t="e">
        <f>SUMIF(#REF!,'Cx Descoberto JUL'!F7,#REF!)</f>
        <v>#REF!</v>
      </c>
      <c r="G8" s="116" t="e">
        <f>SUMIF(#REF!,'Cx Descoberto JUL'!G7,#REF!)</f>
        <v>#REF!</v>
      </c>
      <c r="H8" s="116" t="e">
        <f>SUMIF(#REF!,'Cx Descoberto JUL'!H7,#REF!)</f>
        <v>#REF!</v>
      </c>
      <c r="I8" s="116" t="e">
        <f>SUMIF(#REF!,'Cx Descoberto JUL'!I7,#REF!)</f>
        <v>#REF!</v>
      </c>
      <c r="J8" s="116" t="e">
        <f>SUMIF(#REF!,'Cx Descoberto JUL'!J7,#REF!)</f>
        <v>#REF!</v>
      </c>
      <c r="K8" s="116" t="e">
        <f>SUMIF(#REF!,'Cx Descoberto JUL'!K7,#REF!)</f>
        <v>#REF!</v>
      </c>
      <c r="L8" s="116" t="e">
        <f>SUMIF(#REF!,'Cx Descoberto JUL'!L7,#REF!)</f>
        <v>#REF!</v>
      </c>
      <c r="M8" s="116" t="e">
        <f>SUMIF(#REF!,'Cx Descoberto JUL'!M7,#REF!)</f>
        <v>#REF!</v>
      </c>
      <c r="N8" s="116" t="e">
        <f>SUMIF(#REF!,'Cx Descoberto JUL'!N7,#REF!)</f>
        <v>#REF!</v>
      </c>
      <c r="O8" s="116" t="e">
        <f>SUMIF(#REF!,'Cx Descoberto JUL'!O7,#REF!)</f>
        <v>#REF!</v>
      </c>
      <c r="P8" s="116" t="e">
        <f>SUMIF(#REF!,'Cx Descoberto JUL'!P7,#REF!)</f>
        <v>#REF!</v>
      </c>
      <c r="Q8" s="116" t="e">
        <f>SUMIF(#REF!,'Cx Descoberto JUL'!Q7,#REF!)</f>
        <v>#REF!</v>
      </c>
      <c r="R8" s="116" t="e">
        <f>SUMIF(#REF!,'Cx Descoberto JUL'!R7,#REF!)</f>
        <v>#REF!</v>
      </c>
      <c r="S8" s="116" t="e">
        <f>SUMIF(#REF!,'Cx Descoberto JUL'!S7,#REF!)</f>
        <v>#REF!</v>
      </c>
      <c r="T8" s="116" t="e">
        <f>SUMIF(#REF!,'Cx Descoberto JUL'!T7,#REF!)</f>
        <v>#REF!</v>
      </c>
      <c r="U8" s="116" t="e">
        <f>SUMIF(#REF!,'Cx Descoberto JUL'!U7,#REF!)</f>
        <v>#REF!</v>
      </c>
      <c r="V8" s="116" t="e">
        <f>SUMIF(#REF!,'Cx Descoberto JUL'!V7,#REF!)</f>
        <v>#REF!</v>
      </c>
      <c r="W8" s="116" t="e">
        <f>SUMIF(#REF!,'Cx Descoberto JUL'!W7,#REF!)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1820626.13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1820626.13</v>
      </c>
      <c r="C11" s="31"/>
      <c r="D11" s="121">
        <f>-J36</f>
        <v>-1820626.1300000001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-2.3283064365386963E-10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-1820626.1300000001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1820626.13</v>
      </c>
      <c r="D16" s="121">
        <f>K36</f>
        <v>1820626.1300000001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515.86</v>
      </c>
      <c r="K30" s="95">
        <v>515.86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515.86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1820110.27</v>
      </c>
      <c r="K33" s="98">
        <v>1820110.27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1820110.27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1820626.1300000001</v>
      </c>
      <c r="K36" s="65">
        <f>SUM(K30:K35)</f>
        <v>1820626.1300000001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3"/>
      <c r="I49" s="223"/>
      <c r="J49" s="223"/>
      <c r="K49" s="223"/>
      <c r="L49" s="223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3"/>
      <c r="I50" s="223"/>
      <c r="J50" s="223"/>
      <c r="K50" s="223"/>
      <c r="L50" s="223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7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B12" sqref="B12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90</v>
      </c>
      <c r="E4" s="247" t="s">
        <v>4</v>
      </c>
      <c r="F4" s="248"/>
      <c r="G4" s="248"/>
      <c r="H4" s="248"/>
      <c r="I4" s="248"/>
      <c r="J4" s="249"/>
      <c r="K4" s="247" t="s">
        <v>7</v>
      </c>
      <c r="L4" s="248"/>
      <c r="M4" s="248"/>
      <c r="N4" s="248"/>
      <c r="O4" s="248"/>
      <c r="P4" s="248"/>
      <c r="Q4" s="249"/>
      <c r="R4" s="171"/>
      <c r="S4" s="171"/>
      <c r="T4" s="247" t="s">
        <v>13</v>
      </c>
      <c r="U4" s="248"/>
      <c r="V4" s="248"/>
      <c r="W4" s="249"/>
      <c r="X4" s="9"/>
      <c r="Y4" s="8" t="s">
        <v>90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0</v>
      </c>
      <c r="E8" s="116" t="e">
        <f>SUMIF(#REF!,'Cx Descoberto AGO'!E7,#REF!)</f>
        <v>#REF!</v>
      </c>
      <c r="F8" s="116" t="e">
        <f>SUMIF(#REF!,'Cx Descoberto AGO'!F7,#REF!)</f>
        <v>#REF!</v>
      </c>
      <c r="G8" s="116" t="e">
        <f>SUMIF(#REF!,'Cx Descoberto AGO'!G7,#REF!)</f>
        <v>#REF!</v>
      </c>
      <c r="H8" s="116" t="e">
        <f>SUMIF(#REF!,'Cx Descoberto AGO'!H7,#REF!)</f>
        <v>#REF!</v>
      </c>
      <c r="I8" s="116" t="e">
        <f>SUMIF(#REF!,'Cx Descoberto AGO'!I7,#REF!)</f>
        <v>#REF!</v>
      </c>
      <c r="J8" s="116" t="e">
        <f>SUMIF(#REF!,'Cx Descoberto AGO'!J7,#REF!)</f>
        <v>#REF!</v>
      </c>
      <c r="K8" s="116" t="e">
        <f>SUMIF(#REF!,'Cx Descoberto AGO'!K7,#REF!)</f>
        <v>#REF!</v>
      </c>
      <c r="L8" s="116" t="e">
        <f>SUMIF(#REF!,'Cx Descoberto AGO'!L7,#REF!)</f>
        <v>#REF!</v>
      </c>
      <c r="M8" s="116" t="e">
        <f>SUMIF(#REF!,'Cx Descoberto AGO'!M7,#REF!)</f>
        <v>#REF!</v>
      </c>
      <c r="N8" s="116" t="e">
        <f>SUMIF(#REF!,'Cx Descoberto AGO'!N7,#REF!)</f>
        <v>#REF!</v>
      </c>
      <c r="O8" s="116" t="e">
        <f>SUMIF(#REF!,'Cx Descoberto AGO'!O7,#REF!)</f>
        <v>#REF!</v>
      </c>
      <c r="P8" s="116" t="e">
        <f>SUMIF(#REF!,'Cx Descoberto AGO'!P7,#REF!)</f>
        <v>#REF!</v>
      </c>
      <c r="Q8" s="116" t="e">
        <f>SUMIF(#REF!,'Cx Descoberto AGO'!Q7,#REF!)</f>
        <v>#REF!</v>
      </c>
      <c r="R8" s="116" t="e">
        <f>SUMIF(#REF!,'Cx Descoberto AGO'!R7,#REF!)</f>
        <v>#REF!</v>
      </c>
      <c r="S8" s="116" t="e">
        <f>SUMIF(#REF!,'Cx Descoberto AGO'!S7,#REF!)</f>
        <v>#REF!</v>
      </c>
      <c r="T8" s="116" t="e">
        <f>SUMIF(#REF!,'Cx Descoberto AGO'!T7,#REF!)</f>
        <v>#REF!</v>
      </c>
      <c r="U8" s="116" t="e">
        <f>SUMIF(#REF!,'Cx Descoberto AGO'!U7,#REF!)</f>
        <v>#REF!</v>
      </c>
      <c r="V8" s="116" t="e">
        <f>SUMIF(#REF!,'Cx Descoberto AGO'!V7,#REF!)</f>
        <v>#REF!</v>
      </c>
      <c r="W8" s="116" t="e">
        <f>SUMIF(#REF!,'Cx Descoberto AGO'!W7,#REF!)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0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0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0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3"/>
      <c r="I49" s="223"/>
      <c r="J49" s="223"/>
      <c r="K49" s="223"/>
      <c r="L49" s="223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3"/>
      <c r="I50" s="223"/>
      <c r="J50" s="223"/>
      <c r="K50" s="223"/>
      <c r="L50" s="223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9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J34" sqref="J34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91</v>
      </c>
      <c r="E4" s="247" t="s">
        <v>4</v>
      </c>
      <c r="F4" s="248"/>
      <c r="G4" s="248"/>
      <c r="H4" s="248"/>
      <c r="I4" s="248"/>
      <c r="J4" s="249"/>
      <c r="K4" s="247" t="s">
        <v>7</v>
      </c>
      <c r="L4" s="248"/>
      <c r="M4" s="248"/>
      <c r="N4" s="248"/>
      <c r="O4" s="248"/>
      <c r="P4" s="248"/>
      <c r="Q4" s="249"/>
      <c r="R4" s="171"/>
      <c r="S4" s="171"/>
      <c r="T4" s="247" t="s">
        <v>13</v>
      </c>
      <c r="U4" s="248"/>
      <c r="V4" s="248"/>
      <c r="W4" s="249"/>
      <c r="X4" s="9"/>
      <c r="Y4" s="8" t="s">
        <v>91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1701119.3</v>
      </c>
      <c r="E8" s="116" t="e">
        <f>SUMIF(#REF!,'Cx Descoberto SET'!E7,#REF!)</f>
        <v>#REF!</v>
      </c>
      <c r="F8" s="116" t="e">
        <f>SUMIF(#REF!,'Cx Descoberto SET'!F7,#REF!)</f>
        <v>#REF!</v>
      </c>
      <c r="G8" s="116" t="e">
        <f>SUMIF(#REF!,'Cx Descoberto SET'!G7,#REF!)</f>
        <v>#REF!</v>
      </c>
      <c r="H8" s="116" t="e">
        <f>SUMIF(#REF!,'Cx Descoberto SET'!H7,#REF!)</f>
        <v>#REF!</v>
      </c>
      <c r="I8" s="116" t="e">
        <f>SUMIF(#REF!,'Cx Descoberto SET'!I7,#REF!)</f>
        <v>#REF!</v>
      </c>
      <c r="J8" s="116" t="e">
        <f>SUMIF(#REF!,'Cx Descoberto SET'!J7,#REF!)</f>
        <v>#REF!</v>
      </c>
      <c r="K8" s="116" t="e">
        <f>SUMIF(#REF!,'Cx Descoberto SET'!K7,#REF!)</f>
        <v>#REF!</v>
      </c>
      <c r="L8" s="116" t="e">
        <f>SUMIF(#REF!,'Cx Descoberto SET'!L7,#REF!)</f>
        <v>#REF!</v>
      </c>
      <c r="M8" s="116" t="e">
        <f>SUMIF(#REF!,'Cx Descoberto SET'!M7,#REF!)</f>
        <v>#REF!</v>
      </c>
      <c r="N8" s="116" t="e">
        <f>SUMIF(#REF!,'Cx Descoberto SET'!N7,#REF!)</f>
        <v>#REF!</v>
      </c>
      <c r="O8" s="116" t="e">
        <f>SUMIF(#REF!,'Cx Descoberto SET'!O7,#REF!)</f>
        <v>#REF!</v>
      </c>
      <c r="P8" s="116" t="e">
        <f>SUMIF(#REF!,'Cx Descoberto SET'!P7,#REF!)</f>
        <v>#REF!</v>
      </c>
      <c r="Q8" s="116" t="e">
        <f>SUMIF(#REF!,'Cx Descoberto SET'!Q7,#REF!)</f>
        <v>#REF!</v>
      </c>
      <c r="R8" s="116" t="e">
        <f>SUMIF(#REF!,'Cx Descoberto SET'!R7,#REF!)</f>
        <v>#REF!</v>
      </c>
      <c r="S8" s="116" t="e">
        <f>SUMIF(#REF!,'Cx Descoberto SET'!S7,#REF!)</f>
        <v>#REF!</v>
      </c>
      <c r="T8" s="116" t="e">
        <f>SUMIF(#REF!,'Cx Descoberto SET'!T7,#REF!)</f>
        <v>#REF!</v>
      </c>
      <c r="U8" s="116" t="e">
        <f>SUMIF(#REF!,'Cx Descoberto SET'!U7,#REF!)</f>
        <v>#REF!</v>
      </c>
      <c r="V8" s="116" t="e">
        <f>SUMIF(#REF!,'Cx Descoberto SET'!V7,#REF!)</f>
        <v>#REF!</v>
      </c>
      <c r="W8" s="116" t="e">
        <f>SUMIF(#REF!,'Cx Descoberto SET'!W7,#REF!)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1701119.3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1701119.3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1701119.3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1701119.3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0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4" sqref="K34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92</v>
      </c>
      <c r="E4" s="247" t="s">
        <v>4</v>
      </c>
      <c r="F4" s="248"/>
      <c r="G4" s="248"/>
      <c r="H4" s="248"/>
      <c r="I4" s="248"/>
      <c r="J4" s="249"/>
      <c r="K4" s="247" t="s">
        <v>7</v>
      </c>
      <c r="L4" s="248"/>
      <c r="M4" s="248"/>
      <c r="N4" s="248"/>
      <c r="O4" s="248"/>
      <c r="P4" s="248"/>
      <c r="Q4" s="249"/>
      <c r="R4" s="171"/>
      <c r="S4" s="171"/>
      <c r="T4" s="247" t="s">
        <v>13</v>
      </c>
      <c r="U4" s="248"/>
      <c r="V4" s="248"/>
      <c r="W4" s="249"/>
      <c r="X4" s="9"/>
      <c r="Y4" s="8" t="s">
        <v>92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1621275.83</v>
      </c>
      <c r="E8" s="116" t="e">
        <f>SUMIF(#REF!,'Cx Descoberto OUT'!E7,#REF!)</f>
        <v>#REF!</v>
      </c>
      <c r="F8" s="116" t="e">
        <f>SUMIF(#REF!,'Cx Descoberto OUT'!F7,#REF!)</f>
        <v>#REF!</v>
      </c>
      <c r="G8" s="116" t="e">
        <f>SUMIF(#REF!,'Cx Descoberto OUT'!G7,#REF!)</f>
        <v>#REF!</v>
      </c>
      <c r="H8" s="116" t="e">
        <f>SUMIF(#REF!,'Cx Descoberto OUT'!H7,#REF!)</f>
        <v>#REF!</v>
      </c>
      <c r="I8" s="116" t="e">
        <f>SUMIF(#REF!,'Cx Descoberto OUT'!I7,#REF!)</f>
        <v>#REF!</v>
      </c>
      <c r="J8" s="116" t="e">
        <f>SUMIF(#REF!,'Cx Descoberto OUT'!J7,#REF!)</f>
        <v>#REF!</v>
      </c>
      <c r="K8" s="116" t="e">
        <f>SUMIF(#REF!,'Cx Descoberto OUT'!K7,#REF!)</f>
        <v>#REF!</v>
      </c>
      <c r="L8" s="116" t="e">
        <f>SUMIF(#REF!,'Cx Descoberto OUT'!L7,#REF!)</f>
        <v>#REF!</v>
      </c>
      <c r="M8" s="116" t="e">
        <f>SUMIF(#REF!,'Cx Descoberto OUT'!M7,#REF!)</f>
        <v>#REF!</v>
      </c>
      <c r="N8" s="116" t="e">
        <f>SUMIF(#REF!,'Cx Descoberto OUT'!N7,#REF!)</f>
        <v>#REF!</v>
      </c>
      <c r="O8" s="116" t="e">
        <f>SUMIF(#REF!,'Cx Descoberto OUT'!O7,#REF!)</f>
        <v>#REF!</v>
      </c>
      <c r="P8" s="116" t="e">
        <f>SUMIF(#REF!,'Cx Descoberto OUT'!P7,#REF!)</f>
        <v>#REF!</v>
      </c>
      <c r="Q8" s="116" t="e">
        <f>SUMIF(#REF!,'Cx Descoberto OUT'!Q7,#REF!)</f>
        <v>#REF!</v>
      </c>
      <c r="R8" s="116" t="e">
        <f>SUMIF(#REF!,'Cx Descoberto OUT'!R7,#REF!)</f>
        <v>#REF!</v>
      </c>
      <c r="S8" s="116" t="e">
        <f>SUMIF(#REF!,'Cx Descoberto OUT'!S7,#REF!)</f>
        <v>#REF!</v>
      </c>
      <c r="T8" s="116" t="e">
        <f>SUMIF(#REF!,'Cx Descoberto OUT'!T7,#REF!)</f>
        <v>#REF!</v>
      </c>
      <c r="U8" s="116" t="e">
        <f>SUMIF(#REF!,'Cx Descoberto OUT'!U7,#REF!)</f>
        <v>#REF!</v>
      </c>
      <c r="V8" s="116" t="e">
        <f>SUMIF(#REF!,'Cx Descoberto OUT'!V7,#REF!)</f>
        <v>#REF!</v>
      </c>
      <c r="W8" s="116" t="e">
        <f>SUMIF(#REF!,'Cx Descoberto OUT'!W7,#REF!)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1621275.83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1621275.83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1621275.83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1621275.83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3"/>
      <c r="I49" s="223"/>
      <c r="J49" s="223"/>
      <c r="K49" s="223"/>
      <c r="L49" s="223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3"/>
      <c r="I50" s="223"/>
      <c r="J50" s="223"/>
      <c r="K50" s="223"/>
      <c r="L50" s="223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1">
    <tabColor rgb="FFFF0000"/>
  </sheetPr>
  <dimension ref="A1:AF14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1" sqref="K31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93</v>
      </c>
      <c r="E4" s="247" t="s">
        <v>4</v>
      </c>
      <c r="F4" s="248"/>
      <c r="G4" s="248"/>
      <c r="H4" s="248"/>
      <c r="I4" s="248"/>
      <c r="J4" s="249"/>
      <c r="K4" s="247" t="s">
        <v>7</v>
      </c>
      <c r="L4" s="248"/>
      <c r="M4" s="248"/>
      <c r="N4" s="248"/>
      <c r="O4" s="248"/>
      <c r="P4" s="248"/>
      <c r="Q4" s="249"/>
      <c r="R4" s="171"/>
      <c r="S4" s="171"/>
      <c r="T4" s="247" t="s">
        <v>13</v>
      </c>
      <c r="U4" s="248"/>
      <c r="V4" s="248"/>
      <c r="W4" s="249"/>
      <c r="X4" s="9"/>
      <c r="Y4" s="8" t="s">
        <v>93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1328582.79</v>
      </c>
      <c r="E8" s="116" t="e">
        <f>SUMIF(#REF!,'Cx Descoberto NOV'!E7,#REF!)</f>
        <v>#REF!</v>
      </c>
      <c r="F8" s="116" t="e">
        <f>SUMIF(#REF!,'Cx Descoberto NOV'!F7,#REF!)</f>
        <v>#REF!</v>
      </c>
      <c r="G8" s="116" t="e">
        <f>SUMIF(#REF!,'Cx Descoberto NOV'!G7,#REF!)</f>
        <v>#REF!</v>
      </c>
      <c r="H8" s="116" t="e">
        <f>SUMIF(#REF!,'Cx Descoberto NOV'!H7,#REF!)</f>
        <v>#REF!</v>
      </c>
      <c r="I8" s="116" t="e">
        <f>SUMIF(#REF!,'Cx Descoberto NOV'!I7,#REF!)</f>
        <v>#REF!</v>
      </c>
      <c r="J8" s="116" t="e">
        <f>SUMIF(#REF!,'Cx Descoberto NOV'!J7,#REF!)</f>
        <v>#REF!</v>
      </c>
      <c r="K8" s="116" t="e">
        <f>SUMIF(#REF!,'Cx Descoberto NOV'!K7,#REF!)</f>
        <v>#REF!</v>
      </c>
      <c r="L8" s="116" t="e">
        <f>SUMIF(#REF!,'Cx Descoberto NOV'!L7,#REF!)</f>
        <v>#REF!</v>
      </c>
      <c r="M8" s="116" t="e">
        <f>SUMIF(#REF!,'Cx Descoberto NOV'!M7,#REF!)</f>
        <v>#REF!</v>
      </c>
      <c r="N8" s="116" t="e">
        <f>SUMIF(#REF!,'Cx Descoberto NOV'!N7,#REF!)</f>
        <v>#REF!</v>
      </c>
      <c r="O8" s="116" t="e">
        <f>SUMIF(#REF!,'Cx Descoberto NOV'!O7,#REF!)</f>
        <v>#REF!</v>
      </c>
      <c r="P8" s="116" t="e">
        <f>SUMIF(#REF!,'Cx Descoberto NOV'!P7,#REF!)</f>
        <v>#REF!</v>
      </c>
      <c r="Q8" s="116" t="e">
        <f>SUMIF(#REF!,'Cx Descoberto NOV'!Q7,#REF!)</f>
        <v>#REF!</v>
      </c>
      <c r="R8" s="116" t="e">
        <f>SUMIF(#REF!,'Cx Descoberto NOV'!R7,#REF!)</f>
        <v>#REF!</v>
      </c>
      <c r="S8" s="116" t="e">
        <f>SUMIF(#REF!,'Cx Descoberto NOV'!S7,#REF!)</f>
        <v>#REF!</v>
      </c>
      <c r="T8" s="116" t="e">
        <f>SUMIF(#REF!,'Cx Descoberto NOV'!T7,#REF!)</f>
        <v>#REF!</v>
      </c>
      <c r="U8" s="116" t="e">
        <f>SUMIF(#REF!,'Cx Descoberto NOV'!U7,#REF!)</f>
        <v>#REF!</v>
      </c>
      <c r="V8" s="116" t="e">
        <f>SUMIF(#REF!,'Cx Descoberto NOV'!V7,#REF!)</f>
        <v>#REF!</v>
      </c>
      <c r="W8" s="116" t="e">
        <f>SUMIF(#REF!,'Cx Descoberto NOV'!W7,#REF!)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1328582.79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/>
      <c r="B11" s="151"/>
      <c r="C11" s="31"/>
      <c r="D11" s="121">
        <f>-J36</f>
        <v>-1328582.79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1328582.79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-1328582.79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1328582.79</v>
      </c>
      <c r="D16" s="121">
        <f>K36</f>
        <v>1328582.79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1328582.79</v>
      </c>
      <c r="K33" s="98">
        <v>1328582.79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1328582.79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1328582.79</v>
      </c>
      <c r="K36" s="65">
        <f>SUM(K30:K35)</f>
        <v>1328582.79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ht="20.100000000000001" customHeight="1" x14ac:dyDescent="0.2">
      <c r="A43" s="93"/>
      <c r="B43" s="126"/>
      <c r="H43" s="168"/>
      <c r="I43" s="169"/>
      <c r="J43" s="1"/>
      <c r="K43" s="170"/>
      <c r="L43" s="170"/>
      <c r="AC43" s="35"/>
    </row>
    <row r="44" spans="1:32" ht="20.100000000000001" customHeight="1" x14ac:dyDescent="0.2">
      <c r="A44" s="93"/>
      <c r="B44" s="126"/>
      <c r="H44" s="168"/>
      <c r="I44" s="169"/>
      <c r="J44" s="1"/>
      <c r="K44" s="170"/>
      <c r="L44" s="170"/>
      <c r="W44" s="141"/>
      <c r="X44" s="142"/>
      <c r="Y44" s="166"/>
      <c r="Z44" s="143"/>
      <c r="AA44" s="64"/>
      <c r="AB44" s="142"/>
      <c r="AC44" s="35"/>
    </row>
    <row r="45" spans="1:32" ht="20.100000000000001" customHeight="1" x14ac:dyDescent="0.2">
      <c r="A45" s="93"/>
      <c r="B45" s="126"/>
      <c r="H45" s="168"/>
      <c r="I45" s="169"/>
      <c r="J45" s="1"/>
      <c r="K45" s="170"/>
      <c r="L45" s="170"/>
      <c r="W45" s="141"/>
      <c r="X45" s="142"/>
      <c r="Y45" s="166"/>
      <c r="Z45" s="143"/>
      <c r="AA45" s="64"/>
      <c r="AB45" s="142"/>
      <c r="AC45" s="35"/>
    </row>
    <row r="46" spans="1:32" ht="20.100000000000001" customHeight="1" x14ac:dyDescent="0.2">
      <c r="A46" s="93"/>
      <c r="B46" s="126"/>
      <c r="H46" s="168"/>
      <c r="I46" s="169"/>
      <c r="J46" s="1"/>
      <c r="K46" s="170"/>
      <c r="L46" s="170"/>
      <c r="W46" s="141"/>
      <c r="X46" s="142"/>
      <c r="Y46" s="166"/>
      <c r="Z46" s="143"/>
      <c r="AA46" s="64"/>
      <c r="AB46" s="142"/>
      <c r="AC46" s="35"/>
    </row>
    <row r="47" spans="1:32" ht="20.100000000000001" customHeight="1" x14ac:dyDescent="0.2">
      <c r="A47" s="93"/>
      <c r="B47" s="126"/>
      <c r="H47" s="168"/>
      <c r="I47" s="169"/>
      <c r="J47" s="1"/>
      <c r="K47" s="170"/>
      <c r="L47" s="170"/>
      <c r="W47" s="141"/>
      <c r="X47" s="142"/>
      <c r="Y47" s="166"/>
      <c r="Z47" s="143"/>
      <c r="AA47" s="64"/>
      <c r="AB47" s="142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B48" s="128"/>
      <c r="AD48" s="2"/>
      <c r="AE48" s="2"/>
      <c r="AF48" s="2"/>
    </row>
    <row r="49" spans="1:32" s="1" customFormat="1" ht="20.100000000000001" customHeight="1" x14ac:dyDescent="0.2">
      <c r="A49" s="93"/>
      <c r="B49" s="1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1:32" s="1" customFormat="1" ht="20.100000000000001" customHeight="1" x14ac:dyDescent="0.2">
      <c r="A50" s="93"/>
      <c r="B50" s="1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1:32" s="1" customFormat="1" ht="20.100000000000001" customHeight="1" x14ac:dyDescent="0.2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B51" s="128"/>
      <c r="AD51" s="2"/>
      <c r="AE51" s="2"/>
      <c r="AF51" s="2"/>
    </row>
    <row r="52" spans="1:32" s="1" customFormat="1" ht="20.100000000000001" customHeight="1" x14ac:dyDescent="0.2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AB52" s="128"/>
      <c r="AD52" s="2"/>
      <c r="AE52" s="2"/>
      <c r="AF52" s="2"/>
    </row>
    <row r="53" spans="1:32" s="1" customFormat="1" ht="20.100000000000001" customHeight="1" x14ac:dyDescent="0.2">
      <c r="A53" s="93"/>
      <c r="B53" s="1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AB53" s="128"/>
      <c r="AD53" s="2"/>
      <c r="AE53" s="2"/>
      <c r="AF53" s="2"/>
    </row>
    <row r="54" spans="1:32" s="1" customFormat="1" ht="20.100000000000001" customHeight="1" x14ac:dyDescent="0.2">
      <c r="A54" s="93"/>
      <c r="B54" s="1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AB54" s="128"/>
      <c r="AD54" s="2"/>
      <c r="AE54" s="2"/>
      <c r="AF54" s="2"/>
    </row>
    <row r="55" spans="1:32" s="1" customFormat="1" ht="20.100000000000001" customHeight="1" x14ac:dyDescent="0.2">
      <c r="A55" s="93"/>
      <c r="B55" s="1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AB55" s="128"/>
      <c r="AD55" s="2"/>
      <c r="AE55" s="2"/>
      <c r="AF55" s="2"/>
    </row>
    <row r="56" spans="1:32" s="1" customFormat="1" ht="20.100000000000001" customHeight="1" x14ac:dyDescent="0.2">
      <c r="A56" s="93"/>
      <c r="B56" s="1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AB56" s="128"/>
      <c r="AD56" s="2"/>
      <c r="AE56" s="2"/>
      <c r="AF56" s="2"/>
    </row>
    <row r="57" spans="1:32" s="1" customFormat="1" ht="20.100000000000001" customHeight="1" x14ac:dyDescent="0.2">
      <c r="A57" s="93"/>
      <c r="B57" s="1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AB57" s="128"/>
      <c r="AD57" s="2"/>
      <c r="AE57" s="2"/>
      <c r="AF57" s="2"/>
    </row>
    <row r="58" spans="1:32" s="1" customFormat="1" ht="20.100000000000001" customHeight="1" x14ac:dyDescent="0.2">
      <c r="A58" s="93"/>
      <c r="B58" s="1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AB58" s="128"/>
      <c r="AD58" s="2"/>
      <c r="AE58" s="2"/>
      <c r="AF58" s="2"/>
    </row>
    <row r="59" spans="1:32" s="1" customFormat="1" ht="20.100000000000001" customHeight="1" x14ac:dyDescent="0.2">
      <c r="A59" s="93"/>
      <c r="B59" s="1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AB59" s="128"/>
      <c r="AD59" s="2"/>
      <c r="AE59" s="2"/>
      <c r="AF59" s="2"/>
    </row>
    <row r="60" spans="1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AB60" s="128"/>
      <c r="AD60" s="2"/>
      <c r="AE60" s="2"/>
      <c r="AF60" s="2"/>
    </row>
    <row r="61" spans="1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AB61" s="128"/>
      <c r="AD61" s="2"/>
      <c r="AE61" s="2"/>
      <c r="AF61" s="2"/>
    </row>
    <row r="62" spans="1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AB62" s="128"/>
      <c r="AD62" s="2"/>
      <c r="AE62" s="2"/>
      <c r="AF62" s="2"/>
    </row>
    <row r="63" spans="1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AB63" s="128"/>
      <c r="AD63" s="2"/>
      <c r="AE63" s="2"/>
      <c r="AF63" s="2"/>
    </row>
    <row r="64" spans="1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141"/>
      <c r="X64" s="142"/>
      <c r="Y64" s="166"/>
      <c r="Z64" s="143"/>
      <c r="AA64" s="64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141"/>
      <c r="X65" s="142"/>
      <c r="Y65" s="166"/>
      <c r="Z65" s="143"/>
      <c r="AA65" s="64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141"/>
      <c r="X66" s="142"/>
      <c r="Y66" s="166"/>
      <c r="Z66" s="143"/>
      <c r="AA66" s="64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141"/>
      <c r="X67" s="142"/>
      <c r="Y67" s="166"/>
      <c r="Z67" s="143"/>
      <c r="AA67" s="64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141"/>
      <c r="X68" s="142"/>
      <c r="Y68" s="166"/>
      <c r="Z68" s="143"/>
      <c r="AA68" s="64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79"/>
      <c r="Y82" s="2"/>
      <c r="Z82" s="78"/>
      <c r="AA82" s="3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79"/>
      <c r="Y83" s="2"/>
      <c r="Z83" s="78"/>
      <c r="AA83" s="3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79"/>
      <c r="Y84" s="2"/>
      <c r="Z84" s="78"/>
      <c r="AA84" s="3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79"/>
      <c r="Y85" s="2"/>
      <c r="Z85" s="78"/>
      <c r="AA85" s="37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79"/>
      <c r="Y86" s="2"/>
      <c r="Z86" s="78"/>
      <c r="AA86" s="37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79"/>
      <c r="Y87" s="2"/>
      <c r="Z87" s="78"/>
      <c r="AA87" s="37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78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2"/>
      <c r="Y102" s="2"/>
      <c r="Z102" s="121"/>
      <c r="AA102" s="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64"/>
      <c r="Y103" s="2"/>
      <c r="Z103" s="121"/>
      <c r="AA103" s="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2"/>
      <c r="Y104" s="2"/>
      <c r="Z104" s="121"/>
      <c r="AA104" s="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64"/>
      <c r="Y105" s="64"/>
      <c r="Z105" s="66"/>
      <c r="AA105" s="133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64"/>
      <c r="Y106" s="64"/>
      <c r="Z106" s="66"/>
      <c r="AA106" s="133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64"/>
      <c r="Y107" s="64"/>
      <c r="Z107" s="66"/>
      <c r="AA107" s="133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80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79"/>
      <c r="Y122" s="2"/>
      <c r="Z122" s="78"/>
      <c r="AA122" s="3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79"/>
      <c r="Y123" s="2"/>
      <c r="Z123" s="78"/>
      <c r="AA123" s="3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79"/>
      <c r="Y124" s="2"/>
      <c r="Z124" s="78"/>
      <c r="AA124" s="3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79"/>
      <c r="Y125" s="2"/>
      <c r="Z125" s="78"/>
      <c r="AA125" s="37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79"/>
      <c r="Y126" s="2"/>
      <c r="Z126" s="78"/>
      <c r="AA126" s="37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78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ht="20.100000000000001" customHeight="1" x14ac:dyDescent="0.2">
      <c r="W136" s="33"/>
      <c r="X136" s="79"/>
      <c r="Z136" s="78"/>
      <c r="AA136" s="37"/>
      <c r="AB136" s="128"/>
    </row>
    <row r="137" spans="4:32" ht="20.100000000000001" customHeight="1" x14ac:dyDescent="0.2">
      <c r="W137" s="33"/>
      <c r="X137" s="79"/>
      <c r="Z137" s="78"/>
      <c r="AA137" s="37"/>
      <c r="AB137" s="128"/>
    </row>
    <row r="138" spans="4:32" ht="20.100000000000001" customHeight="1" x14ac:dyDescent="0.2">
      <c r="W138" s="33"/>
      <c r="X138" s="79"/>
      <c r="Z138" s="78"/>
      <c r="AA138" s="37"/>
      <c r="AB138" s="128"/>
    </row>
    <row r="139" spans="4:32" ht="20.100000000000001" customHeight="1" x14ac:dyDescent="0.2">
      <c r="W139" s="33"/>
      <c r="X139" s="64"/>
      <c r="Z139" s="121"/>
    </row>
    <row r="140" spans="4:32" ht="20.100000000000001" customHeight="1" x14ac:dyDescent="0.2">
      <c r="W140" s="33"/>
      <c r="Z140" s="121"/>
    </row>
    <row r="141" spans="4:32" ht="20.100000000000001" customHeight="1" x14ac:dyDescent="0.2">
      <c r="W141" s="33"/>
      <c r="X141" s="64"/>
      <c r="Y141" s="64"/>
      <c r="Z141" s="66"/>
      <c r="AA141" s="133"/>
    </row>
    <row r="142" spans="4:32" ht="20.100000000000001" customHeight="1" x14ac:dyDescent="0.2">
      <c r="W142" s="33"/>
      <c r="X142" s="64"/>
      <c r="Y142" s="64"/>
      <c r="Z142" s="66"/>
      <c r="AA142" s="133"/>
    </row>
    <row r="143" spans="4:32" ht="20.100000000000001" customHeight="1" x14ac:dyDescent="0.2">
      <c r="W143" s="33"/>
      <c r="X143" s="64"/>
      <c r="Y143" s="64"/>
      <c r="Z143" s="66"/>
      <c r="AA143" s="133"/>
    </row>
    <row r="144" spans="4:32" ht="20.100000000000001" customHeight="1" x14ac:dyDescent="0.2">
      <c r="W144" s="33"/>
      <c r="X144" s="79"/>
      <c r="Z144" s="80"/>
      <c r="AA14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2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A43" sqref="A43:XFD102"/>
    </sheetView>
  </sheetViews>
  <sheetFormatPr defaultColWidth="9.140625"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94</v>
      </c>
      <c r="E4" s="247" t="s">
        <v>4</v>
      </c>
      <c r="F4" s="248"/>
      <c r="G4" s="248"/>
      <c r="H4" s="248"/>
      <c r="I4" s="248"/>
      <c r="J4" s="249"/>
      <c r="K4" s="247" t="s">
        <v>7</v>
      </c>
      <c r="L4" s="248"/>
      <c r="M4" s="248"/>
      <c r="N4" s="248"/>
      <c r="O4" s="248"/>
      <c r="P4" s="248"/>
      <c r="Q4" s="249"/>
      <c r="R4" s="171"/>
      <c r="S4" s="171"/>
      <c r="T4" s="247" t="s">
        <v>13</v>
      </c>
      <c r="U4" s="248"/>
      <c r="V4" s="248"/>
      <c r="W4" s="249"/>
      <c r="X4" s="9"/>
      <c r="Y4" s="8" t="s">
        <v>94</v>
      </c>
      <c r="Z4" s="10"/>
      <c r="AA4" s="11"/>
      <c r="AB4" s="12"/>
    </row>
    <row r="5" spans="1:32" s="9" customFormat="1" ht="20.100000000000001" customHeight="1" thickTop="1" x14ac:dyDescent="0.2">
      <c r="B5" s="242" t="s">
        <v>14</v>
      </c>
      <c r="C5" s="13"/>
      <c r="D5" s="240" t="s">
        <v>15</v>
      </c>
      <c r="E5" s="242" t="s">
        <v>16</v>
      </c>
      <c r="F5" s="226" t="s">
        <v>17</v>
      </c>
      <c r="G5" s="226" t="s">
        <v>18</v>
      </c>
      <c r="H5" s="226" t="s">
        <v>19</v>
      </c>
      <c r="I5" s="226" t="s">
        <v>20</v>
      </c>
      <c r="J5" s="240" t="s">
        <v>6</v>
      </c>
      <c r="K5" s="242" t="s">
        <v>21</v>
      </c>
      <c r="L5" s="226" t="s">
        <v>22</v>
      </c>
      <c r="M5" s="226" t="s">
        <v>23</v>
      </c>
      <c r="N5" s="226" t="s">
        <v>24</v>
      </c>
      <c r="O5" s="226" t="s">
        <v>25</v>
      </c>
      <c r="P5" s="226" t="s">
        <v>26</v>
      </c>
      <c r="Q5" s="226" t="s">
        <v>63</v>
      </c>
      <c r="R5" s="226" t="s">
        <v>27</v>
      </c>
      <c r="S5" s="226" t="s">
        <v>22</v>
      </c>
      <c r="T5" s="237" t="s">
        <v>28</v>
      </c>
      <c r="U5" s="224" t="s">
        <v>29</v>
      </c>
      <c r="V5" s="224" t="s">
        <v>30</v>
      </c>
      <c r="W5" s="224" t="s">
        <v>31</v>
      </c>
      <c r="X5" s="224" t="s">
        <v>32</v>
      </c>
      <c r="Y5" s="233" t="s">
        <v>33</v>
      </c>
      <c r="Z5" s="14"/>
      <c r="AA5" s="235" t="s">
        <v>34</v>
      </c>
      <c r="AB5" s="15"/>
      <c r="AC5" s="231"/>
      <c r="AD5" s="231"/>
    </row>
    <row r="6" spans="1:32" s="9" customFormat="1" ht="20.100000000000001" customHeight="1" x14ac:dyDescent="0.2">
      <c r="B6" s="243"/>
      <c r="C6" s="16"/>
      <c r="D6" s="241"/>
      <c r="E6" s="243"/>
      <c r="F6" s="227"/>
      <c r="G6" s="227"/>
      <c r="H6" s="227"/>
      <c r="I6" s="227"/>
      <c r="J6" s="241"/>
      <c r="K6" s="243"/>
      <c r="L6" s="227"/>
      <c r="M6" s="227"/>
      <c r="N6" s="227"/>
      <c r="O6" s="227"/>
      <c r="P6" s="227"/>
      <c r="Q6" s="227"/>
      <c r="R6" s="227"/>
      <c r="S6" s="227"/>
      <c r="T6" s="238"/>
      <c r="U6" s="239"/>
      <c r="V6" s="225"/>
      <c r="W6" s="225"/>
      <c r="X6" s="225"/>
      <c r="Y6" s="234"/>
      <c r="Z6" s="17"/>
      <c r="AA6" s="236"/>
      <c r="AB6" s="15"/>
      <c r="AC6" s="231"/>
      <c r="AD6" s="231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1140538.2</v>
      </c>
      <c r="E8" s="116" t="e">
        <f>SUMIF(#REF!,'Cx Descoberto DEZ'!E7,#REF!)</f>
        <v>#REF!</v>
      </c>
      <c r="F8" s="116" t="e">
        <f>SUMIF(#REF!,'Cx Descoberto DEZ'!F7,#REF!)</f>
        <v>#REF!</v>
      </c>
      <c r="G8" s="116" t="e">
        <f>SUMIF(#REF!,'Cx Descoberto DEZ'!G7,#REF!)</f>
        <v>#REF!</v>
      </c>
      <c r="H8" s="116" t="e">
        <f>SUMIF(#REF!,'Cx Descoberto DEZ'!H7,#REF!)</f>
        <v>#REF!</v>
      </c>
      <c r="I8" s="116" t="e">
        <f>SUMIF(#REF!,'Cx Descoberto DEZ'!I7,#REF!)</f>
        <v>#REF!</v>
      </c>
      <c r="J8" s="116" t="e">
        <f>SUMIF(#REF!,'Cx Descoberto DEZ'!J7,#REF!)</f>
        <v>#REF!</v>
      </c>
      <c r="K8" s="116" t="e">
        <f>SUMIF(#REF!,'Cx Descoberto DEZ'!K7,#REF!)</f>
        <v>#REF!</v>
      </c>
      <c r="L8" s="116" t="e">
        <f>SUMIF(#REF!,'Cx Descoberto DEZ'!L7,#REF!)</f>
        <v>#REF!</v>
      </c>
      <c r="M8" s="116" t="e">
        <f>SUMIF(#REF!,'Cx Descoberto DEZ'!M7,#REF!)</f>
        <v>#REF!</v>
      </c>
      <c r="N8" s="116" t="e">
        <f>SUMIF(#REF!,'Cx Descoberto DEZ'!N7,#REF!)</f>
        <v>#REF!</v>
      </c>
      <c r="O8" s="116" t="e">
        <f>SUMIF(#REF!,'Cx Descoberto DEZ'!O7,#REF!)</f>
        <v>#REF!</v>
      </c>
      <c r="P8" s="116" t="e">
        <f>SUMIF(#REF!,'Cx Descoberto DEZ'!P7,#REF!)</f>
        <v>#REF!</v>
      </c>
      <c r="Q8" s="116" t="e">
        <f>SUMIF(#REF!,'Cx Descoberto DEZ'!Q7,#REF!)</f>
        <v>#REF!</v>
      </c>
      <c r="R8" s="116" t="e">
        <f>SUMIF(#REF!,'Cx Descoberto DEZ'!R7,#REF!)</f>
        <v>#REF!</v>
      </c>
      <c r="S8" s="116" t="e">
        <f>SUMIF(#REF!,'Cx Descoberto DEZ'!S7,#REF!)</f>
        <v>#REF!</v>
      </c>
      <c r="T8" s="116" t="e">
        <f>SUMIF(#REF!,'Cx Descoberto DEZ'!T7,#REF!)</f>
        <v>#REF!</v>
      </c>
      <c r="U8" s="116" t="e">
        <f>SUMIF(#REF!,'Cx Descoberto DEZ'!U7,#REF!)</f>
        <v>#REF!</v>
      </c>
      <c r="V8" s="116" t="e">
        <f>SUMIF(#REF!,'Cx Descoberto DEZ'!V7,#REF!)</f>
        <v>#REF!</v>
      </c>
      <c r="W8" s="116" t="e">
        <f>SUMIF(#REF!,'Cx Descoberto DEZ'!W7,#REF!)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71"/>
      <c r="Y9" s="71"/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147" t="s">
        <v>65</v>
      </c>
      <c r="X10" s="146"/>
      <c r="Y10" s="145"/>
      <c r="Z10" s="143"/>
      <c r="AA10" s="145"/>
      <c r="AB10" s="172" t="s">
        <v>65</v>
      </c>
    </row>
    <row r="11" spans="1:32" s="1" customFormat="1" ht="20.100000000000001" customHeight="1" x14ac:dyDescent="0.2">
      <c r="A11" s="84"/>
      <c r="B11" s="151"/>
      <c r="C11" s="31"/>
      <c r="D11" s="121">
        <f>-J36</f>
        <v>-1140538.2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7"/>
      <c r="W11" s="145"/>
      <c r="X11" s="145"/>
      <c r="Y11" s="145"/>
      <c r="Z11" s="143"/>
      <c r="AA11" s="145"/>
      <c r="AB11" s="17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1140538.2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SUM(D8:D12)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-1140538.2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1140538.2</v>
      </c>
      <c r="D16" s="121">
        <f>K36</f>
        <v>1140538.2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82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2" t="s">
        <v>38</v>
      </c>
      <c r="F25" s="232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1.3</v>
      </c>
      <c r="K30" s="95">
        <v>1.3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1.3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1140536.8999999999</v>
      </c>
      <c r="K33" s="98">
        <v>1140536.8999999999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1140536.8999999999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1140538.2</v>
      </c>
      <c r="K36" s="65">
        <f>SUM(K30:K35)</f>
        <v>1140538.2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3"/>
      <c r="I38" s="223"/>
      <c r="J38" s="223"/>
      <c r="K38" s="223"/>
      <c r="L38" s="223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3"/>
      <c r="I39" s="223"/>
      <c r="J39" s="223"/>
      <c r="K39" s="223"/>
      <c r="L39" s="223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3"/>
      <c r="I49" s="223"/>
      <c r="J49" s="223"/>
      <c r="K49" s="223"/>
      <c r="L49" s="223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3"/>
      <c r="I50" s="223"/>
      <c r="J50" s="223"/>
      <c r="K50" s="223"/>
      <c r="L50" s="223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2"/>
  <sheetViews>
    <sheetView showGridLines="0" zoomScale="80" zoomScaleNormal="80" workbookViewId="0">
      <selection activeCell="X16" sqref="X16"/>
    </sheetView>
  </sheetViews>
  <sheetFormatPr defaultColWidth="6.85546875" defaultRowHeight="15" customHeight="1" x14ac:dyDescent="0.2"/>
  <cols>
    <col min="1" max="1" width="62.7109375" style="175" customWidth="1"/>
    <col min="2" max="2" width="18.7109375" style="186" customWidth="1"/>
    <col min="3" max="4" width="18.7109375" style="175" customWidth="1"/>
    <col min="5" max="13" width="18.7109375" style="175" hidden="1" customWidth="1"/>
    <col min="14" max="14" width="2.7109375" style="175" customWidth="1"/>
    <col min="15" max="15" width="16.42578125" style="175" customWidth="1"/>
    <col min="16" max="16" width="14.28515625" style="175" customWidth="1"/>
    <col min="17" max="17" width="13.85546875" style="175" customWidth="1"/>
    <col min="18" max="16384" width="6.85546875" style="175"/>
  </cols>
  <sheetData>
    <row r="1" spans="1:17" ht="69.95" customHeight="1" x14ac:dyDescent="0.2">
      <c r="B1" s="176"/>
    </row>
    <row r="2" spans="1:17" s="177" customFormat="1" ht="18" customHeight="1" x14ac:dyDescent="0.2">
      <c r="A2" s="250" t="s">
        <v>101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7" s="177" customFormat="1" ht="15" customHeight="1" x14ac:dyDescent="0.2">
      <c r="A3" s="251" t="s">
        <v>121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O3" s="178"/>
    </row>
    <row r="4" spans="1:17" s="177" customFormat="1" ht="15" customHeight="1" x14ac:dyDescent="0.2">
      <c r="A4" s="252" t="s">
        <v>124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O4" s="178"/>
    </row>
    <row r="5" spans="1:17" s="177" customFormat="1" ht="15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O5" s="178"/>
    </row>
    <row r="6" spans="1:17" s="177" customFormat="1" ht="15" customHeight="1" x14ac:dyDescent="0.2">
      <c r="A6" s="251" t="s">
        <v>122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O6" s="178"/>
    </row>
    <row r="7" spans="1:17" s="177" customFormat="1" ht="18" customHeight="1" x14ac:dyDescent="0.2">
      <c r="N7" s="179"/>
    </row>
    <row r="8" spans="1:17" s="178" customFormat="1" ht="18" customHeight="1" x14ac:dyDescent="0.2">
      <c r="A8" s="252" t="s">
        <v>137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</row>
    <row r="9" spans="1:17" ht="18" customHeight="1" x14ac:dyDescent="0.2">
      <c r="B9" s="180"/>
      <c r="C9" s="180"/>
      <c r="D9" s="180"/>
      <c r="E9" s="180"/>
      <c r="F9" s="180"/>
      <c r="G9" s="188"/>
      <c r="H9" s="180"/>
      <c r="I9" s="180"/>
      <c r="J9" s="180"/>
      <c r="K9" s="180"/>
      <c r="L9" s="180"/>
      <c r="N9" s="181"/>
    </row>
    <row r="10" spans="1:17" ht="18" customHeight="1" x14ac:dyDescent="0.2">
      <c r="A10" s="182"/>
      <c r="B10" s="219" t="s">
        <v>135</v>
      </c>
      <c r="C10" s="189" t="s">
        <v>125</v>
      </c>
      <c r="D10" s="189" t="s">
        <v>126</v>
      </c>
      <c r="E10" s="189" t="s">
        <v>127</v>
      </c>
      <c r="F10" s="189" t="s">
        <v>128</v>
      </c>
      <c r="G10" s="189" t="s">
        <v>129</v>
      </c>
      <c r="H10" s="189" t="s">
        <v>130</v>
      </c>
      <c r="I10" s="189" t="s">
        <v>131</v>
      </c>
      <c r="J10" s="189" t="s">
        <v>132</v>
      </c>
      <c r="K10" s="189" t="s">
        <v>133</v>
      </c>
      <c r="L10" s="189" t="s">
        <v>134</v>
      </c>
      <c r="M10" s="189" t="s">
        <v>123</v>
      </c>
    </row>
    <row r="11" spans="1:17" ht="18" customHeight="1" x14ac:dyDescent="0.2">
      <c r="B11" s="175"/>
    </row>
    <row r="12" spans="1:17" ht="18" customHeight="1" x14ac:dyDescent="0.2">
      <c r="A12" s="200" t="s">
        <v>4</v>
      </c>
      <c r="B12" s="202">
        <f t="shared" ref="B12:M12" si="0">B13+B21</f>
        <v>75410591.850000009</v>
      </c>
      <c r="C12" s="202">
        <f t="shared" si="0"/>
        <v>78843812.939999983</v>
      </c>
      <c r="D12" s="202">
        <f t="shared" si="0"/>
        <v>81389938.150000006</v>
      </c>
      <c r="E12" s="202">
        <f t="shared" si="0"/>
        <v>0</v>
      </c>
      <c r="F12" s="202">
        <f t="shared" si="0"/>
        <v>0</v>
      </c>
      <c r="G12" s="202">
        <f t="shared" si="0"/>
        <v>0</v>
      </c>
      <c r="H12" s="202">
        <f t="shared" si="0"/>
        <v>0</v>
      </c>
      <c r="I12" s="202">
        <f t="shared" si="0"/>
        <v>0</v>
      </c>
      <c r="J12" s="202">
        <f t="shared" si="0"/>
        <v>0</v>
      </c>
      <c r="K12" s="202">
        <f t="shared" si="0"/>
        <v>0</v>
      </c>
      <c r="L12" s="202">
        <f t="shared" si="0"/>
        <v>0</v>
      </c>
      <c r="M12" s="202">
        <f t="shared" si="0"/>
        <v>0</v>
      </c>
      <c r="N12" s="181"/>
      <c r="O12" s="181"/>
      <c r="P12" s="181"/>
      <c r="Q12" s="181"/>
    </row>
    <row r="13" spans="1:17" ht="18" customHeight="1" x14ac:dyDescent="0.2">
      <c r="A13" s="201" t="s">
        <v>5</v>
      </c>
      <c r="B13" s="203">
        <f t="shared" ref="B13:M13" si="1">SUM(B14:B20)</f>
        <v>70487293.040000007</v>
      </c>
      <c r="C13" s="203">
        <f t="shared" si="1"/>
        <v>73985182.339999989</v>
      </c>
      <c r="D13" s="203">
        <f t="shared" si="1"/>
        <v>76594154.219999999</v>
      </c>
      <c r="E13" s="203">
        <f t="shared" si="1"/>
        <v>0</v>
      </c>
      <c r="F13" s="203">
        <f t="shared" si="1"/>
        <v>0</v>
      </c>
      <c r="G13" s="203">
        <f t="shared" si="1"/>
        <v>0</v>
      </c>
      <c r="H13" s="203">
        <f t="shared" si="1"/>
        <v>0</v>
      </c>
      <c r="I13" s="203">
        <f t="shared" si="1"/>
        <v>0</v>
      </c>
      <c r="J13" s="203">
        <f t="shared" si="1"/>
        <v>0</v>
      </c>
      <c r="K13" s="203">
        <f t="shared" si="1"/>
        <v>0</v>
      </c>
      <c r="L13" s="203">
        <f>SUM(L14:L20)</f>
        <v>0</v>
      </c>
      <c r="M13" s="203">
        <f t="shared" si="1"/>
        <v>0</v>
      </c>
      <c r="O13" s="181"/>
      <c r="P13" s="181"/>
      <c r="Q13" s="181"/>
    </row>
    <row r="14" spans="1:17" ht="17.100000000000001" customHeight="1" x14ac:dyDescent="0.2">
      <c r="A14" s="185" t="s">
        <v>119</v>
      </c>
      <c r="B14" s="204">
        <v>2500</v>
      </c>
      <c r="C14" s="204">
        <v>2500</v>
      </c>
      <c r="D14" s="204">
        <v>2500</v>
      </c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7" ht="17.100000000000001" customHeight="1" x14ac:dyDescent="0.2">
      <c r="A15" s="185" t="s">
        <v>112</v>
      </c>
      <c r="B15" s="218">
        <v>0</v>
      </c>
      <c r="C15" s="218">
        <v>0</v>
      </c>
      <c r="D15" s="218">
        <v>0</v>
      </c>
      <c r="E15" s="218"/>
      <c r="F15" s="218"/>
      <c r="G15" s="218"/>
      <c r="H15" s="218"/>
      <c r="I15" s="218"/>
      <c r="J15" s="218"/>
      <c r="K15" s="218"/>
      <c r="L15" s="218"/>
      <c r="M15" s="218"/>
      <c r="O15" s="181"/>
    </row>
    <row r="16" spans="1:17" ht="17.100000000000001" customHeight="1" x14ac:dyDescent="0.2">
      <c r="A16" s="185" t="s">
        <v>99</v>
      </c>
      <c r="B16" s="204">
        <v>8887911.2600000054</v>
      </c>
      <c r="C16" s="204">
        <v>11921737.060000002</v>
      </c>
      <c r="D16" s="204">
        <v>12583433.020000003</v>
      </c>
      <c r="E16" s="204"/>
      <c r="F16" s="204"/>
      <c r="G16" s="204"/>
      <c r="H16" s="204"/>
      <c r="I16" s="204"/>
      <c r="J16" s="204"/>
      <c r="K16" s="204"/>
      <c r="L16" s="204"/>
      <c r="M16" s="204"/>
      <c r="O16" s="181"/>
      <c r="P16" s="181"/>
    </row>
    <row r="17" spans="1:17" ht="17.100000000000001" customHeight="1" x14ac:dyDescent="0.2">
      <c r="A17" s="185" t="s">
        <v>17</v>
      </c>
      <c r="B17" s="204">
        <f>22548772.05+2655998.81</f>
        <v>25204770.859999999</v>
      </c>
      <c r="C17" s="204">
        <v>25732769.859999992</v>
      </c>
      <c r="D17" s="204">
        <v>26172891.479999997</v>
      </c>
      <c r="E17" s="204"/>
      <c r="F17" s="204"/>
      <c r="G17" s="204"/>
      <c r="H17" s="204"/>
      <c r="I17" s="204"/>
      <c r="J17" s="204"/>
      <c r="K17" s="204"/>
      <c r="L17" s="204"/>
      <c r="M17" s="204"/>
      <c r="N17" s="181"/>
      <c r="O17" s="181"/>
      <c r="P17" s="181"/>
    </row>
    <row r="18" spans="1:17" ht="17.100000000000001" customHeight="1" x14ac:dyDescent="0.2">
      <c r="A18" s="185" t="s">
        <v>19</v>
      </c>
      <c r="B18" s="204">
        <v>32931464.48</v>
      </c>
      <c r="C18" s="204">
        <v>32846196.579999994</v>
      </c>
      <c r="D18" s="204">
        <v>34357550.740000002</v>
      </c>
      <c r="E18" s="204"/>
      <c r="F18" s="204"/>
      <c r="G18" s="204"/>
      <c r="H18" s="204"/>
      <c r="I18" s="204"/>
      <c r="J18" s="204"/>
      <c r="K18" s="204"/>
      <c r="L18" s="204"/>
      <c r="M18" s="204"/>
      <c r="O18" s="181"/>
    </row>
    <row r="19" spans="1:17" ht="17.100000000000001" customHeight="1" x14ac:dyDescent="0.2">
      <c r="A19" s="185" t="s">
        <v>138</v>
      </c>
      <c r="B19" s="204">
        <v>306215.7</v>
      </c>
      <c r="C19" s="204">
        <v>232853.68</v>
      </c>
      <c r="D19" s="204">
        <v>309525.10000000003</v>
      </c>
      <c r="E19" s="204"/>
      <c r="F19" s="204"/>
      <c r="G19" s="204"/>
      <c r="H19" s="204"/>
      <c r="I19" s="204"/>
      <c r="J19" s="204"/>
      <c r="K19" s="204"/>
      <c r="L19" s="204"/>
      <c r="M19" s="204"/>
    </row>
    <row r="20" spans="1:17" ht="17.100000000000001" customHeight="1" x14ac:dyDescent="0.2">
      <c r="A20" s="185" t="s">
        <v>18</v>
      </c>
      <c r="B20" s="204">
        <v>3154430.74</v>
      </c>
      <c r="C20" s="204">
        <v>3249125.16</v>
      </c>
      <c r="D20" s="204">
        <v>3168253.88</v>
      </c>
      <c r="E20" s="204"/>
      <c r="F20" s="204"/>
      <c r="G20" s="204"/>
      <c r="H20" s="204"/>
      <c r="I20" s="204"/>
      <c r="J20" s="204"/>
      <c r="K20" s="204"/>
      <c r="L20" s="204"/>
      <c r="M20" s="204"/>
      <c r="P20" s="181"/>
    </row>
    <row r="21" spans="1:17" ht="18" customHeight="1" x14ac:dyDescent="0.2">
      <c r="A21" s="201" t="s">
        <v>66</v>
      </c>
      <c r="B21" s="203">
        <f t="shared" ref="B21:G21" si="2">SUM(B22:B24)</f>
        <v>4923298.8100000005</v>
      </c>
      <c r="C21" s="203">
        <f t="shared" si="2"/>
        <v>4858630.5999999978</v>
      </c>
      <c r="D21" s="203">
        <f t="shared" si="2"/>
        <v>4795783.9300000006</v>
      </c>
      <c r="E21" s="203">
        <f t="shared" si="2"/>
        <v>0</v>
      </c>
      <c r="F21" s="203">
        <f t="shared" si="2"/>
        <v>0</v>
      </c>
      <c r="G21" s="203">
        <f t="shared" si="2"/>
        <v>0</v>
      </c>
      <c r="H21" s="203">
        <f t="shared" ref="H21" si="3">SUM(H22:H24)</f>
        <v>0</v>
      </c>
      <c r="I21" s="203">
        <f t="shared" ref="I21" si="4">SUM(I22:I24)</f>
        <v>0</v>
      </c>
      <c r="J21" s="203">
        <f>SUM(J22:J24)</f>
        <v>0</v>
      </c>
      <c r="K21" s="203">
        <f t="shared" ref="K21:M21" si="5">SUM(K22:K24)</f>
        <v>0</v>
      </c>
      <c r="L21" s="203">
        <f t="shared" si="5"/>
        <v>0</v>
      </c>
      <c r="M21" s="203">
        <f t="shared" si="5"/>
        <v>0</v>
      </c>
      <c r="O21" s="181"/>
      <c r="P21" s="181"/>
      <c r="Q21" s="181"/>
    </row>
    <row r="22" spans="1:17" ht="17.100000000000001" customHeight="1" x14ac:dyDescent="0.2">
      <c r="A22" s="185" t="s">
        <v>96</v>
      </c>
      <c r="B22" s="204">
        <v>467924.25</v>
      </c>
      <c r="C22" s="204">
        <v>482113.17</v>
      </c>
      <c r="D22" s="204">
        <v>496998</v>
      </c>
      <c r="E22" s="204"/>
      <c r="F22" s="204"/>
      <c r="G22" s="204"/>
      <c r="H22" s="204"/>
      <c r="I22" s="204"/>
      <c r="J22" s="204"/>
      <c r="K22" s="204"/>
      <c r="L22" s="204"/>
      <c r="M22" s="204"/>
    </row>
    <row r="23" spans="1:17" ht="17.100000000000001" customHeight="1" x14ac:dyDescent="0.2">
      <c r="A23" s="185" t="s">
        <v>138</v>
      </c>
      <c r="B23" s="204">
        <v>48514.240000000005</v>
      </c>
      <c r="C23" s="204">
        <v>45506.35</v>
      </c>
      <c r="D23" s="204">
        <v>42498.46</v>
      </c>
      <c r="E23" s="204"/>
      <c r="F23" s="204"/>
      <c r="G23" s="204"/>
      <c r="H23" s="204"/>
      <c r="I23" s="204"/>
      <c r="J23" s="204"/>
      <c r="K23" s="204"/>
      <c r="L23" s="204"/>
      <c r="M23" s="204"/>
    </row>
    <row r="24" spans="1:17" ht="17.100000000000001" customHeight="1" x14ac:dyDescent="0.2">
      <c r="A24" s="185" t="s">
        <v>100</v>
      </c>
      <c r="B24" s="204">
        <v>4406860.32</v>
      </c>
      <c r="C24" s="204">
        <v>4331011.0799999973</v>
      </c>
      <c r="D24" s="204">
        <v>4256287.4700000007</v>
      </c>
      <c r="E24" s="204"/>
      <c r="F24" s="204"/>
      <c r="G24" s="204"/>
      <c r="H24" s="204"/>
      <c r="I24" s="204"/>
      <c r="J24" s="204"/>
      <c r="K24" s="204"/>
      <c r="L24" s="204"/>
      <c r="M24" s="204"/>
      <c r="O24" s="190"/>
      <c r="P24" s="190"/>
      <c r="Q24" s="181"/>
    </row>
    <row r="25" spans="1:17" ht="18" customHeight="1" x14ac:dyDescent="0.2">
      <c r="A25" s="200" t="s">
        <v>7</v>
      </c>
      <c r="B25" s="202">
        <f t="shared" ref="B25:M25" si="6">B26+B33+B36</f>
        <v>75410591.850000024</v>
      </c>
      <c r="C25" s="202">
        <f t="shared" si="6"/>
        <v>78843812.940000042</v>
      </c>
      <c r="D25" s="202">
        <f t="shared" si="6"/>
        <v>81389938.150000006</v>
      </c>
      <c r="E25" s="202">
        <f t="shared" si="6"/>
        <v>0</v>
      </c>
      <c r="F25" s="202">
        <f t="shared" si="6"/>
        <v>0</v>
      </c>
      <c r="G25" s="202">
        <f t="shared" si="6"/>
        <v>0</v>
      </c>
      <c r="H25" s="202">
        <f t="shared" si="6"/>
        <v>0</v>
      </c>
      <c r="I25" s="202">
        <f t="shared" si="6"/>
        <v>0</v>
      </c>
      <c r="J25" s="202">
        <f t="shared" si="6"/>
        <v>0</v>
      </c>
      <c r="K25" s="202">
        <f t="shared" si="6"/>
        <v>0</v>
      </c>
      <c r="L25" s="202">
        <f t="shared" si="6"/>
        <v>0</v>
      </c>
      <c r="M25" s="202">
        <f t="shared" si="6"/>
        <v>0</v>
      </c>
      <c r="N25" s="181"/>
      <c r="O25" s="181"/>
      <c r="P25" s="181"/>
      <c r="Q25" s="181"/>
    </row>
    <row r="26" spans="1:17" ht="18" customHeight="1" x14ac:dyDescent="0.2">
      <c r="A26" s="201" t="s">
        <v>5</v>
      </c>
      <c r="B26" s="203">
        <f t="shared" ref="B26:M26" si="7">SUM(B27:B32)</f>
        <v>120123894.36</v>
      </c>
      <c r="C26" s="203">
        <f t="shared" si="7"/>
        <v>126026481.33000001</v>
      </c>
      <c r="D26" s="203">
        <f t="shared" si="7"/>
        <v>131463371.83999999</v>
      </c>
      <c r="E26" s="203">
        <f t="shared" si="7"/>
        <v>0</v>
      </c>
      <c r="F26" s="203">
        <f t="shared" si="7"/>
        <v>0</v>
      </c>
      <c r="G26" s="203">
        <f t="shared" si="7"/>
        <v>0</v>
      </c>
      <c r="H26" s="203">
        <f t="shared" si="7"/>
        <v>0</v>
      </c>
      <c r="I26" s="203">
        <f t="shared" si="7"/>
        <v>0</v>
      </c>
      <c r="J26" s="203">
        <f>SUM(J27:J32)</f>
        <v>0</v>
      </c>
      <c r="K26" s="203">
        <f t="shared" si="7"/>
        <v>0</v>
      </c>
      <c r="L26" s="203">
        <f t="shared" si="7"/>
        <v>0</v>
      </c>
      <c r="M26" s="203">
        <f t="shared" si="7"/>
        <v>0</v>
      </c>
      <c r="N26" s="191"/>
      <c r="O26" s="181"/>
      <c r="P26" s="181"/>
    </row>
    <row r="27" spans="1:17" ht="17.100000000000001" customHeight="1" x14ac:dyDescent="0.2">
      <c r="A27" s="185" t="s">
        <v>8</v>
      </c>
      <c r="B27" s="204">
        <v>20930387.609999999</v>
      </c>
      <c r="C27" s="204">
        <v>23039743.310000002</v>
      </c>
      <c r="D27" s="204">
        <v>24608949.420000002</v>
      </c>
      <c r="E27" s="204"/>
      <c r="F27" s="204"/>
      <c r="G27" s="204"/>
      <c r="H27" s="204"/>
      <c r="I27" s="204"/>
      <c r="J27" s="204"/>
      <c r="K27" s="204"/>
      <c r="L27" s="204"/>
      <c r="M27" s="204"/>
    </row>
    <row r="28" spans="1:17" ht="17.100000000000001" customHeight="1" x14ac:dyDescent="0.2">
      <c r="A28" s="185" t="s">
        <v>67</v>
      </c>
      <c r="B28" s="204">
        <v>8869722.8300000019</v>
      </c>
      <c r="C28" s="204">
        <v>10967605.460000001</v>
      </c>
      <c r="D28" s="204">
        <v>10235822.290000001</v>
      </c>
      <c r="E28" s="204"/>
      <c r="F28" s="204"/>
      <c r="G28" s="204"/>
      <c r="H28" s="204"/>
      <c r="I28" s="204"/>
      <c r="J28" s="204"/>
      <c r="K28" s="204"/>
      <c r="L28" s="204"/>
      <c r="M28" s="204"/>
      <c r="O28" s="181"/>
    </row>
    <row r="29" spans="1:17" ht="17.100000000000001" customHeight="1" x14ac:dyDescent="0.2">
      <c r="A29" s="185" t="s">
        <v>83</v>
      </c>
      <c r="B29" s="204">
        <v>74477359.209999993</v>
      </c>
      <c r="C29" s="204">
        <v>75841809.590000004</v>
      </c>
      <c r="D29" s="204">
        <v>79810481.829999983</v>
      </c>
      <c r="E29" s="204"/>
      <c r="F29" s="204"/>
      <c r="G29" s="204"/>
      <c r="H29" s="204"/>
      <c r="I29" s="204"/>
      <c r="J29" s="204"/>
      <c r="K29" s="204"/>
      <c r="L29" s="204"/>
      <c r="M29" s="204"/>
    </row>
    <row r="30" spans="1:17" ht="17.100000000000001" customHeight="1" x14ac:dyDescent="0.2">
      <c r="A30" s="185" t="s">
        <v>68</v>
      </c>
      <c r="B30" s="204">
        <v>8346278.3200000003</v>
      </c>
      <c r="C30" s="204">
        <v>9220826.8100000005</v>
      </c>
      <c r="D30" s="204">
        <v>8630698.4100000001</v>
      </c>
      <c r="E30" s="204"/>
      <c r="F30" s="204"/>
      <c r="G30" s="204"/>
      <c r="H30" s="204"/>
      <c r="I30" s="204"/>
      <c r="J30" s="204"/>
      <c r="K30" s="204"/>
      <c r="L30" s="204"/>
      <c r="M30" s="204"/>
    </row>
    <row r="31" spans="1:17" ht="17.100000000000001" customHeight="1" x14ac:dyDescent="0.2">
      <c r="A31" s="185" t="s">
        <v>139</v>
      </c>
      <c r="B31" s="204">
        <v>2658445.2199999997</v>
      </c>
      <c r="C31" s="204">
        <v>3335177</v>
      </c>
      <c r="D31" s="204">
        <v>2815304.6399999997</v>
      </c>
      <c r="E31" s="204"/>
      <c r="F31" s="204"/>
      <c r="G31" s="204"/>
      <c r="H31" s="204"/>
      <c r="I31" s="204"/>
      <c r="J31" s="204"/>
      <c r="K31" s="204"/>
      <c r="L31" s="204"/>
      <c r="M31" s="204"/>
    </row>
    <row r="32" spans="1:17" ht="17.100000000000001" customHeight="1" x14ac:dyDescent="0.2">
      <c r="A32" s="185" t="s">
        <v>69</v>
      </c>
      <c r="B32" s="204">
        <v>4841701.17</v>
      </c>
      <c r="C32" s="204">
        <v>3621319.16</v>
      </c>
      <c r="D32" s="204">
        <v>5362115.25</v>
      </c>
      <c r="E32" s="204"/>
      <c r="F32" s="204"/>
      <c r="G32" s="204"/>
      <c r="H32" s="204"/>
      <c r="I32" s="204"/>
      <c r="J32" s="204"/>
      <c r="K32" s="204"/>
      <c r="L32" s="204"/>
      <c r="M32" s="204"/>
    </row>
    <row r="33" spans="1:17" ht="18" customHeight="1" x14ac:dyDescent="0.2">
      <c r="A33" s="201" t="s">
        <v>70</v>
      </c>
      <c r="B33" s="203">
        <f t="shared" ref="B33:G33" si="8">SUM(B34:B35)</f>
        <v>8034045.0600000005</v>
      </c>
      <c r="C33" s="203">
        <f t="shared" si="8"/>
        <v>8491314.1400000006</v>
      </c>
      <c r="D33" s="203">
        <f t="shared" si="8"/>
        <v>8178123.6500000004</v>
      </c>
      <c r="E33" s="203">
        <f t="shared" si="8"/>
        <v>0</v>
      </c>
      <c r="F33" s="203">
        <f t="shared" si="8"/>
        <v>0</v>
      </c>
      <c r="G33" s="203">
        <f t="shared" si="8"/>
        <v>0</v>
      </c>
      <c r="H33" s="203">
        <f t="shared" ref="H33:J33" si="9">SUM(H34:H35)</f>
        <v>0</v>
      </c>
      <c r="I33" s="203">
        <f t="shared" ref="I33" si="10">SUM(I34:I35)</f>
        <v>0</v>
      </c>
      <c r="J33" s="203">
        <f t="shared" si="9"/>
        <v>0</v>
      </c>
      <c r="K33" s="203">
        <f t="shared" ref="K33:L33" si="11">SUM(K34:K35)</f>
        <v>0</v>
      </c>
      <c r="L33" s="203">
        <f t="shared" si="11"/>
        <v>0</v>
      </c>
      <c r="M33" s="203">
        <f t="shared" ref="M33" si="12">SUM(M34:M35)</f>
        <v>0</v>
      </c>
      <c r="O33" s="181"/>
      <c r="P33" s="181"/>
      <c r="Q33" s="181"/>
    </row>
    <row r="34" spans="1:17" ht="17.100000000000001" customHeight="1" x14ac:dyDescent="0.2">
      <c r="A34" s="185" t="s">
        <v>139</v>
      </c>
      <c r="B34" s="204">
        <v>5504409.2200000007</v>
      </c>
      <c r="C34" s="204">
        <v>5467157.5200000005</v>
      </c>
      <c r="D34" s="204">
        <v>5429531.7200000007</v>
      </c>
      <c r="E34" s="204"/>
      <c r="F34" s="204"/>
      <c r="G34" s="204"/>
      <c r="H34" s="204"/>
      <c r="I34" s="204"/>
      <c r="J34" s="204"/>
      <c r="K34" s="204"/>
      <c r="L34" s="204"/>
      <c r="M34" s="204"/>
    </row>
    <row r="35" spans="1:17" ht="17.100000000000001" customHeight="1" x14ac:dyDescent="0.2">
      <c r="A35" s="185" t="s">
        <v>117</v>
      </c>
      <c r="B35" s="204">
        <v>2529635.8400000003</v>
      </c>
      <c r="C35" s="204">
        <v>3024156.6200000006</v>
      </c>
      <c r="D35" s="204">
        <v>2748591.93</v>
      </c>
      <c r="E35" s="204"/>
      <c r="F35" s="204"/>
      <c r="G35" s="204"/>
      <c r="H35" s="204"/>
      <c r="I35" s="204"/>
      <c r="J35" s="204"/>
      <c r="K35" s="204"/>
      <c r="L35" s="204"/>
      <c r="M35" s="204"/>
    </row>
    <row r="36" spans="1:17" ht="18" customHeight="1" x14ac:dyDescent="0.2">
      <c r="A36" s="201" t="s">
        <v>97</v>
      </c>
      <c r="B36" s="203">
        <f t="shared" ref="B36:G36" si="13">SUM(B37:B38)</f>
        <v>-52747347.569999985</v>
      </c>
      <c r="C36" s="203">
        <f t="shared" si="13"/>
        <v>-55673982.529999986</v>
      </c>
      <c r="D36" s="203">
        <f t="shared" si="13"/>
        <v>-58251557.339999974</v>
      </c>
      <c r="E36" s="203">
        <f t="shared" si="13"/>
        <v>0</v>
      </c>
      <c r="F36" s="203">
        <f t="shared" si="13"/>
        <v>0</v>
      </c>
      <c r="G36" s="203">
        <f t="shared" si="13"/>
        <v>0</v>
      </c>
      <c r="H36" s="203">
        <f t="shared" ref="H36:M36" si="14">SUM(H37:H38)</f>
        <v>0</v>
      </c>
      <c r="I36" s="203">
        <f t="shared" si="14"/>
        <v>0</v>
      </c>
      <c r="J36" s="203">
        <f t="shared" si="14"/>
        <v>0</v>
      </c>
      <c r="K36" s="203">
        <f t="shared" si="14"/>
        <v>0</v>
      </c>
      <c r="L36" s="203">
        <f t="shared" si="14"/>
        <v>0</v>
      </c>
      <c r="M36" s="203">
        <f t="shared" si="14"/>
        <v>0</v>
      </c>
      <c r="O36" s="191"/>
      <c r="P36" s="181"/>
      <c r="Q36" s="181"/>
    </row>
    <row r="37" spans="1:17" ht="17.100000000000001" customHeight="1" x14ac:dyDescent="0.2">
      <c r="A37" s="185" t="s">
        <v>102</v>
      </c>
      <c r="B37" s="204">
        <v>-50362680.219999991</v>
      </c>
      <c r="C37" s="204">
        <f>+B37</f>
        <v>-50362680.219999991</v>
      </c>
      <c r="D37" s="204">
        <f>+C37</f>
        <v>-50362680.219999991</v>
      </c>
      <c r="E37" s="204"/>
      <c r="F37" s="204"/>
      <c r="G37" s="204"/>
      <c r="H37" s="204"/>
      <c r="I37" s="204"/>
      <c r="J37" s="204"/>
      <c r="K37" s="204"/>
      <c r="L37" s="204"/>
      <c r="M37" s="204"/>
      <c r="N37" s="188"/>
      <c r="P37" s="191"/>
    </row>
    <row r="38" spans="1:17" ht="17.100000000000001" customHeight="1" x14ac:dyDescent="0.2">
      <c r="A38" s="185" t="s">
        <v>104</v>
      </c>
      <c r="B38" s="204">
        <f>+DRE!B43</f>
        <v>-2384667.3499999922</v>
      </c>
      <c r="C38" s="204">
        <f>SUM(DRE!B43:C43)</f>
        <v>-5311302.3099999912</v>
      </c>
      <c r="D38" s="204">
        <f>SUM(DRE!$B$43:D43)</f>
        <v>-7888877.1199999824</v>
      </c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191"/>
      <c r="P38" s="181"/>
      <c r="Q38" s="191"/>
    </row>
    <row r="40" spans="1:17" ht="15" customHeight="1" x14ac:dyDescent="0.2">
      <c r="B40" s="186">
        <f>+B25-B12</f>
        <v>0</v>
      </c>
      <c r="C40" s="186">
        <f>+C25-C12</f>
        <v>0</v>
      </c>
      <c r="D40" s="186">
        <f>+D25-D12</f>
        <v>0</v>
      </c>
      <c r="E40" s="186"/>
      <c r="F40" s="186"/>
      <c r="G40" s="186"/>
      <c r="H40" s="186"/>
      <c r="I40" s="216"/>
      <c r="J40" s="216"/>
      <c r="K40" s="216"/>
      <c r="L40" s="216"/>
      <c r="M40" s="216"/>
      <c r="N40" s="216"/>
    </row>
    <row r="41" spans="1:17" ht="15" customHeight="1" x14ac:dyDescent="0.2">
      <c r="K41" s="216"/>
    </row>
    <row r="42" spans="1:17" ht="15" customHeight="1" x14ac:dyDescent="0.2">
      <c r="K42" s="216"/>
    </row>
  </sheetData>
  <mergeCells count="5">
    <mergeCell ref="A2:M2"/>
    <mergeCell ref="A3:M3"/>
    <mergeCell ref="A4:M4"/>
    <mergeCell ref="A8:M8"/>
    <mergeCell ref="A6:M6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12</vt:i4>
      </vt:variant>
    </vt:vector>
  </HeadingPairs>
  <TitlesOfParts>
    <vt:vector size="24" baseType="lpstr">
      <vt:lpstr>Cx Descoberto MAI</vt:lpstr>
      <vt:lpstr>Cx Descoberto JUN</vt:lpstr>
      <vt:lpstr>Cx Descoberto JUL</vt:lpstr>
      <vt:lpstr>Cx Descoberto AGO</vt:lpstr>
      <vt:lpstr>Cx Descoberto SET</vt:lpstr>
      <vt:lpstr>Cx Descoberto OUT</vt:lpstr>
      <vt:lpstr>Cx Descoberto NOV</vt:lpstr>
      <vt:lpstr>Cx Descoberto DEZ</vt:lpstr>
      <vt:lpstr>BALANÇO</vt:lpstr>
      <vt:lpstr>DRE</vt:lpstr>
      <vt:lpstr>DFC</vt:lpstr>
      <vt:lpstr>CONCILIAÇÃO</vt:lpstr>
      <vt:lpstr>BALANÇO!Area_de_impressao</vt:lpstr>
      <vt:lpstr>CONCILIAÇÃO!Area_de_impressao</vt:lpstr>
      <vt:lpstr>DFC!Area_de_impressao</vt:lpstr>
      <vt:lpstr>DRE!Area_de_impressao</vt:lpstr>
      <vt:lpstr>'Cx Descoberto AGO'!Titulos_de_impressao</vt:lpstr>
      <vt:lpstr>'Cx Descoberto DEZ'!Titulos_de_impressao</vt:lpstr>
      <vt:lpstr>'Cx Descoberto JUL'!Titulos_de_impressao</vt:lpstr>
      <vt:lpstr>'Cx Descoberto JUN'!Titulos_de_impressao</vt:lpstr>
      <vt:lpstr>'Cx Descoberto MAI'!Titulos_de_impressao</vt:lpstr>
      <vt:lpstr>'Cx Descoberto NOV'!Titulos_de_impressao</vt:lpstr>
      <vt:lpstr>'Cx Descoberto OUT'!Titulos_de_impressao</vt:lpstr>
      <vt:lpstr>'Cx Descoberto SET'!Titulos_de_impressao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Daniela Sousa de Brito Ignacio</cp:lastModifiedBy>
  <cp:lastPrinted>2025-05-22T18:00:30Z</cp:lastPrinted>
  <dcterms:created xsi:type="dcterms:W3CDTF">2009-05-29T19:07:05Z</dcterms:created>
  <dcterms:modified xsi:type="dcterms:W3CDTF">2025-05-29T11:07:20Z</dcterms:modified>
</cp:coreProperties>
</file>