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A982EC99-F5E5-4A41-BD8E-C7E38416A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ÇO" sheetId="13" r:id="rId1"/>
    <sheet name="DRE" sheetId="14" r:id="rId2"/>
    <sheet name="DFC" sheetId="2" r:id="rId3"/>
    <sheet name="ICESP-CGs OP 88700_701" sheetId="11" state="hidden" r:id="rId4"/>
    <sheet name="CONCILIAÇÃO" sheetId="12" r:id="rId5"/>
  </sheets>
  <externalReferences>
    <externalReference r:id="rId6"/>
    <externalReference r:id="rId7"/>
  </externalReferences>
  <definedNames>
    <definedName name="_xlnm._FilterDatabase" localSheetId="0" hidden="1">BALANÇO!$A$10:$B$38</definedName>
    <definedName name="_xlnm._FilterDatabase" localSheetId="1" hidden="1">DRE!$A$11:$B$35</definedName>
    <definedName name="A" localSheetId="2">#REF!</definedName>
    <definedName name="A" localSheetId="3">#REF!</definedName>
    <definedName name="A">#REF!</definedName>
    <definedName name="AAAAAAAAAAA" localSheetId="2">#REF!</definedName>
    <definedName name="AAAAAAAAAAA" localSheetId="3">#REF!</definedName>
    <definedName name="AAAAAAAAAAA">#REF!</definedName>
    <definedName name="_xlnm.Print_Area" localSheetId="0">BALANÇO!$A$1:$M$38</definedName>
    <definedName name="_xlnm.Print_Area" localSheetId="4">CONCILIAÇÃO!$A$1:$F$21</definedName>
    <definedName name="_xlnm.Print_Area" localSheetId="2">DFC!$A$1:$F$43</definedName>
    <definedName name="_xlnm.Print_Area" localSheetId="1">DRE!$A$1:$N$43</definedName>
    <definedName name="_xlnm.Print_Area" localSheetId="3">'ICESP-CGs OP 88700_701'!$A$1:$Q$40</definedName>
    <definedName name="B" localSheetId="2">#REF!</definedName>
    <definedName name="B" localSheetId="3">#REF!</definedName>
    <definedName name="B">#REF!</definedName>
    <definedName name="b110000000000">#REF!</definedName>
    <definedName name="bbbbbbbbbbbbbbb" localSheetId="2">#REF!</definedName>
    <definedName name="bbbbbbbbbbbbbbb" localSheetId="3">#REF!</definedName>
    <definedName name="bbbbbbbbbbbbbbb">#REF!</definedName>
    <definedName name="CONSOL_HIERARQUIZADO_HCOP" localSheetId="2">#REF!</definedName>
    <definedName name="CONSOL_HIERARQUIZADO_HCOP" localSheetId="3">#REF!</definedName>
    <definedName name="CONSOL_HIERARQUIZADO_HCOP">#REF!</definedName>
    <definedName name="CONSOLIDADO" localSheetId="2">#REF!</definedName>
    <definedName name="CONSOLIDADO" localSheetId="3">#REF!</definedName>
    <definedName name="CONSOLIDADO">#REF!</definedName>
    <definedName name="CRIS" localSheetId="2">#REF!</definedName>
    <definedName name="CRIS" localSheetId="3">#REF!</definedName>
    <definedName name="CRIS">#REF!</definedName>
    <definedName name="E" localSheetId="2">#REF!</definedName>
    <definedName name="E" localSheetId="3">#REF!</definedName>
    <definedName name="E">#REF!</definedName>
    <definedName name="e_consolidado_hier_completa" localSheetId="2">#REF!</definedName>
    <definedName name="e_consolidado_hier_completa" localSheetId="3">#REF!</definedName>
    <definedName name="e_consolidado_hier_completa">#REF!</definedName>
    <definedName name="e_consolidado_julho07_hier_completa" localSheetId="2">#REF!</definedName>
    <definedName name="e_consolidado_julho07_hier_completa" localSheetId="3">#REF!</definedName>
    <definedName name="e_consolidado_julho07_hier_completa">#REF!</definedName>
    <definedName name="e_saldo_total_julh07_hier_completa" localSheetId="2">#REF!</definedName>
    <definedName name="e_saldo_total_julh07_hier_completa" localSheetId="3">#REF!</definedName>
    <definedName name="e_saldo_total_julh07_hier_completa">#REF!</definedName>
    <definedName name="F" localSheetId="2">#REF!</definedName>
    <definedName name="F" localSheetId="3">#REF!</definedName>
    <definedName name="F">#REF!</definedName>
    <definedName name="FFFFFFF" localSheetId="2">#REF!</definedName>
    <definedName name="FFFFFFF" localSheetId="3">#REF!</definedName>
    <definedName name="FFFFFFF">#REF!</definedName>
    <definedName name="FFFFFFFFFFFFFFFFFF" localSheetId="2">#REF!</definedName>
    <definedName name="FFFFFFFFFFFFFFFFFF" localSheetId="3">#REF!</definedName>
    <definedName name="FFFFFFFFFFFFFFFFFF">#REF!</definedName>
    <definedName name="fppfpfpfp" localSheetId="2">#REF!</definedName>
    <definedName name="fppfpfpfp" localSheetId="3">#REF!</definedName>
    <definedName name="fppfpfpfp">#REF!</definedName>
    <definedName name="ggg" localSheetId="2">#REF!</definedName>
    <definedName name="ggg" localSheetId="3">#REF!</definedName>
    <definedName name="ggg">#REF!</definedName>
    <definedName name="GR" localSheetId="2">#REF!</definedName>
    <definedName name="GR" localSheetId="3">#REF!</definedName>
    <definedName name="GR">#REF!</definedName>
    <definedName name="ICESP_DFC___CONSOL_HIERAR" localSheetId="2">#REF!</definedName>
    <definedName name="ICESP_DFC___CONSOL_HIERAR" localSheetId="3">#REF!</definedName>
    <definedName name="ICESP_DFC___CONSOL_HIERAR">#REF!</definedName>
    <definedName name="já" localSheetId="2">#REF!</definedName>
    <definedName name="já" localSheetId="3">#REF!</definedName>
    <definedName name="já">#REF!</definedName>
    <definedName name="jjjjjjjjjjjjjjjjjjjjj" localSheetId="2">#REF!</definedName>
    <definedName name="jjjjjjjjjjjjjjjjjjjjj" localSheetId="3">#REF!</definedName>
    <definedName name="jjjjjjjjjjjjjjjjjjjjj">#REF!</definedName>
    <definedName name="k" localSheetId="2">#REF!</definedName>
    <definedName name="k" localSheetId="3">#REF!</definedName>
    <definedName name="k">#REF!</definedName>
    <definedName name="LDLDLDLDLD" localSheetId="2">#REF!</definedName>
    <definedName name="LDLDLDLDLD" localSheetId="3">#REF!</definedName>
    <definedName name="LDLDLDLDLD">#REF!</definedName>
    <definedName name="LL" localSheetId="2">#REF!</definedName>
    <definedName name="LL" localSheetId="3">#REF!</definedName>
    <definedName name="LL">#REF!</definedName>
    <definedName name="mmmm" localSheetId="2">#REF!</definedName>
    <definedName name="mmmm" localSheetId="3">#REF!</definedName>
    <definedName name="mmmm">#REF!</definedName>
    <definedName name="N___Consolidado_ICESP_HIER" localSheetId="2">#REF!</definedName>
    <definedName name="N___Consolidado_ICESP_HIER" localSheetId="3">#REF!</definedName>
    <definedName name="N___Consolidado_ICESP_HIER">#REF!</definedName>
    <definedName name="o" localSheetId="2">#REF!</definedName>
    <definedName name="o" localSheetId="3">#REF!</definedName>
    <definedName name="o">#REF!</definedName>
    <definedName name="tb" localSheetId="2">#REF!</definedName>
    <definedName name="tb" localSheetId="3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2">#REF!</definedName>
    <definedName name="z" localSheetId="3">#REF!</definedName>
    <definedName name="z">#REF!</definedName>
    <definedName name="ZZ_DISTR_AIH_CONTR_DEZ2005" localSheetId="2">#REF!</definedName>
    <definedName name="ZZ_DISTR_AIH_CONTR_DEZ2005" localSheetId="3">#REF!</definedName>
    <definedName name="ZZ_DISTR_AIH_CONTR_DEZ2005">#REF!</definedName>
    <definedName name="ZZ_DISTR_AIH_CONTR_JAN2006" localSheetId="2">#REF!</definedName>
    <definedName name="ZZ_DISTR_AIH_CONTR_JAN2006" localSheetId="3">#REF!</definedName>
    <definedName name="ZZ_DISTR_AIH_CONTR_JAN2006">#REF!</definedName>
    <definedName name="ZZ_DISTR_AMB_CONTR_DEZ2005" localSheetId="2">#REF!</definedName>
    <definedName name="ZZ_DISTR_AMB_CONTR_DEZ2005" localSheetId="3">#REF!</definedName>
    <definedName name="ZZ_DISTR_AMB_CONTR_DEZ2005">#REF!</definedName>
    <definedName name="ZZ_DISTR_AMB_CONTR_JAN2006" localSheetId="2">#REF!</definedName>
    <definedName name="ZZ_DISTR_AMB_CONTR_JAN2006" localSheetId="3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 localSheetId="3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4" l="1"/>
  <c r="N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L37" i="14"/>
  <c r="L43" i="14" s="1"/>
  <c r="G37" i="14"/>
  <c r="G43" i="14" s="1"/>
  <c r="G46" i="14" s="1"/>
  <c r="N35" i="14"/>
  <c r="N34" i="14"/>
  <c r="N33" i="14"/>
  <c r="N32" i="14"/>
  <c r="N31" i="14"/>
  <c r="N30" i="14"/>
  <c r="N29" i="14"/>
  <c r="N28" i="14"/>
  <c r="N27" i="14"/>
  <c r="M26" i="14"/>
  <c r="L26" i="14"/>
  <c r="K26" i="14"/>
  <c r="J26" i="14"/>
  <c r="I26" i="14"/>
  <c r="H26" i="14"/>
  <c r="H19" i="14" s="1"/>
  <c r="G26" i="14"/>
  <c r="F26" i="14"/>
  <c r="F19" i="14" s="1"/>
  <c r="F37" i="14" s="1"/>
  <c r="F43" i="14" s="1"/>
  <c r="F46" i="14" s="1"/>
  <c r="E26" i="14"/>
  <c r="E19" i="14" s="1"/>
  <c r="D26" i="14"/>
  <c r="D19" i="14" s="1"/>
  <c r="C26" i="14"/>
  <c r="C19" i="14" s="1"/>
  <c r="C37" i="14" s="1"/>
  <c r="C43" i="14" s="1"/>
  <c r="B26" i="14"/>
  <c r="N25" i="14"/>
  <c r="N24" i="14"/>
  <c r="N23" i="14"/>
  <c r="N22" i="14"/>
  <c r="N26" i="14" s="1"/>
  <c r="N19" i="14" s="1"/>
  <c r="N21" i="14"/>
  <c r="M19" i="14"/>
  <c r="L19" i="14"/>
  <c r="K19" i="14"/>
  <c r="J19" i="14"/>
  <c r="J37" i="14" s="1"/>
  <c r="J43" i="14" s="1"/>
  <c r="I19" i="14"/>
  <c r="G19" i="14"/>
  <c r="B19" i="14"/>
  <c r="N17" i="14"/>
  <c r="N16" i="14"/>
  <c r="N15" i="14"/>
  <c r="N14" i="14"/>
  <c r="N12" i="14" s="1"/>
  <c r="N37" i="14" s="1"/>
  <c r="N43" i="14" s="1"/>
  <c r="N13" i="14"/>
  <c r="B13" i="14"/>
  <c r="M12" i="14"/>
  <c r="M37" i="14" s="1"/>
  <c r="M43" i="14" s="1"/>
  <c r="L12" i="14"/>
  <c r="K12" i="14"/>
  <c r="K37" i="14" s="1"/>
  <c r="K43" i="14" s="1"/>
  <c r="J12" i="14"/>
  <c r="I12" i="14"/>
  <c r="I37" i="14" s="1"/>
  <c r="I43" i="14" s="1"/>
  <c r="H12" i="14"/>
  <c r="G12" i="14"/>
  <c r="F12" i="14"/>
  <c r="E12" i="14"/>
  <c r="D12" i="14"/>
  <c r="C12" i="14"/>
  <c r="B12" i="14"/>
  <c r="B37" i="14" s="1"/>
  <c r="B43" i="14" s="1"/>
  <c r="E37" i="13"/>
  <c r="D37" i="13"/>
  <c r="C37" i="13"/>
  <c r="M36" i="13"/>
  <c r="L36" i="13"/>
  <c r="K36" i="13"/>
  <c r="J36" i="13"/>
  <c r="I36" i="13"/>
  <c r="H36" i="13"/>
  <c r="G36" i="13"/>
  <c r="F36" i="13"/>
  <c r="M33" i="13"/>
  <c r="M25" i="13" s="1"/>
  <c r="L33" i="13"/>
  <c r="K33" i="13"/>
  <c r="J33" i="13"/>
  <c r="I33" i="13"/>
  <c r="H33" i="13"/>
  <c r="G33" i="13"/>
  <c r="F33" i="13"/>
  <c r="E33" i="13"/>
  <c r="D33" i="13"/>
  <c r="C33" i="13"/>
  <c r="B33" i="13"/>
  <c r="M26" i="13"/>
  <c r="L26" i="13"/>
  <c r="K26" i="13"/>
  <c r="J26" i="13"/>
  <c r="I26" i="13"/>
  <c r="H26" i="13"/>
  <c r="H25" i="13" s="1"/>
  <c r="G26" i="13"/>
  <c r="G25" i="13" s="1"/>
  <c r="F26" i="13"/>
  <c r="E26" i="13"/>
  <c r="D26" i="13"/>
  <c r="C26" i="13"/>
  <c r="B26" i="13"/>
  <c r="L25" i="13"/>
  <c r="K25" i="13"/>
  <c r="J25" i="13"/>
  <c r="I25" i="13"/>
  <c r="F25" i="13"/>
  <c r="M21" i="13"/>
  <c r="L21" i="13"/>
  <c r="L12" i="13" s="1"/>
  <c r="K21" i="13"/>
  <c r="J21" i="13"/>
  <c r="I21" i="13"/>
  <c r="H21" i="13"/>
  <c r="G21" i="13"/>
  <c r="F21" i="13"/>
  <c r="E21" i="13"/>
  <c r="D21" i="13"/>
  <c r="D12" i="13" s="1"/>
  <c r="C21" i="13"/>
  <c r="B21" i="13"/>
  <c r="B17" i="13"/>
  <c r="M13" i="13"/>
  <c r="L13" i="13"/>
  <c r="K13" i="13"/>
  <c r="J13" i="13"/>
  <c r="I13" i="13"/>
  <c r="H13" i="13"/>
  <c r="G13" i="13"/>
  <c r="F13" i="13"/>
  <c r="F12" i="13" s="1"/>
  <c r="E13" i="13"/>
  <c r="E12" i="13" s="1"/>
  <c r="D13" i="13"/>
  <c r="C13" i="13"/>
  <c r="B13" i="13"/>
  <c r="M12" i="13"/>
  <c r="K12" i="13"/>
  <c r="J12" i="13"/>
  <c r="I12" i="13"/>
  <c r="H12" i="13"/>
  <c r="G12" i="13"/>
  <c r="C12" i="13"/>
  <c r="B12" i="13"/>
  <c r="D38" i="13" l="1"/>
  <c r="D36" i="13" s="1"/>
  <c r="D25" i="13" s="1"/>
  <c r="C38" i="13"/>
  <c r="C36" i="13" s="1"/>
  <c r="C25" i="13" s="1"/>
  <c r="B38" i="13"/>
  <c r="B36" i="13" s="1"/>
  <c r="B25" i="13" s="1"/>
  <c r="D37" i="14"/>
  <c r="D43" i="14" s="1"/>
  <c r="E37" i="14"/>
  <c r="E43" i="14" s="1"/>
  <c r="E38" i="13" s="1"/>
  <c r="E36" i="13" s="1"/>
  <c r="E25" i="13" s="1"/>
  <c r="H37" i="14"/>
  <c r="H43" i="14" s="1"/>
  <c r="F21" i="12" l="1"/>
  <c r="F37" i="2"/>
  <c r="F27" i="2"/>
  <c r="F31" i="2" s="1"/>
  <c r="F21" i="2"/>
  <c r="E21" i="12"/>
  <c r="E37" i="2"/>
  <c r="E27" i="2"/>
  <c r="E31" i="2" s="1"/>
  <c r="E21" i="2"/>
  <c r="D21" i="12"/>
  <c r="F39" i="2" l="1"/>
  <c r="E39" i="2"/>
  <c r="D37" i="2"/>
  <c r="D27" i="2"/>
  <c r="D31" i="2" s="1"/>
  <c r="D21" i="2"/>
  <c r="C21" i="12"/>
  <c r="D39" i="2" l="1"/>
  <c r="C37" i="2" l="1"/>
  <c r="C27" i="2"/>
  <c r="C31" i="2" s="1"/>
  <c r="C21" i="2"/>
  <c r="C39" i="2" l="1"/>
  <c r="C43" i="2" l="1"/>
  <c r="D12" i="2" s="1"/>
  <c r="D43" i="2" s="1"/>
  <c r="E12" i="2" s="1"/>
  <c r="E43" i="2" s="1"/>
  <c r="F12" i="2" s="1"/>
  <c r="F43" i="2" s="1"/>
  <c r="C32" i="11" l="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<sst xmlns="http://schemas.openxmlformats.org/spreadsheetml/2006/main" count="172" uniqueCount="120">
  <si>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</si>
  <si>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</si>
  <si>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</si>
  <si>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</si>
  <si>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</si>
  <si>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</si>
  <si>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</si>
  <si>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</si>
  <si>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</si>
  <si>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</si>
  <si>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</si>
  <si>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</si>
  <si>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</si>
  <si>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</si>
  <si>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</si>
  <si>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</si>
  <si>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</si>
  <si>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</si>
  <si>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</si>
  <si>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</si>
  <si>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</si>
  <si>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</si>
  <si>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</si>
  <si>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</si>
  <si>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</si>
  <si>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</si>
  <si>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</si>
  <si>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</si>
  <si>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</si>
  <si>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</si>
  <si>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</si>
  <si>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</si>
  <si>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</si>
  <si>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</si>
  <si>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</si>
  <si>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</si>
  <si>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</si>
  <si>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</si>
  <si>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</si>
  <si>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</si>
  <si>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</si>
  <si>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</si>
  <si>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</si>
  <si>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</si>
  <si>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Subtotal RH*</t>
  </si>
  <si>
    <t>CHEQUES A COMPENSAR</t>
  </si>
  <si>
    <t>AJUSTES BANCÁRIOS A EFETUAR EM PERÍODOS SEGUINTES</t>
  </si>
  <si>
    <t>PAGAMENTOS REALIZADOS PELA CONTA BANCÁRIA CENTRAL DA FFM PENDENTES DE ALOCAÇÃO NA CONTA BANCÁRIA DO CONTRATO</t>
  </si>
  <si>
    <t>* CGs 88710 , 88711, 88712, 88713, 88714</t>
  </si>
  <si>
    <t>INSTITUTO DO CÂNCER DO ESTADO DE SÃO PAULO - ICESP</t>
  </si>
  <si>
    <t>CONTRATO DE GESTÃO N.º 01/2022</t>
  </si>
  <si>
    <t>CONCILIAÇÃO BANCÁRIA (R$ MIL)</t>
  </si>
  <si>
    <t>ANO IV - FEV/2025 A JAN/2026</t>
  </si>
  <si>
    <t>FLUXOS DE CAIXA DE DE FEVEREIRO A MAIO/2025 (R$ mil)</t>
  </si>
  <si>
    <t xml:space="preserve"> CENTROS DE GERENCIAMENTO OPERACIONAIS</t>
  </si>
  <si>
    <t>BALANÇO PATRIMONIAL EM 31/05/2025 (EM R$)</t>
  </si>
  <si>
    <t>SD 28/02/2025</t>
  </si>
  <si>
    <t>SD 31/03/2025</t>
  </si>
  <si>
    <t>SD 30/04/2025</t>
  </si>
  <si>
    <t>SD 31/05/2025</t>
  </si>
  <si>
    <t>SD 30/06/2025</t>
  </si>
  <si>
    <t>SD 31/07/2025</t>
  </si>
  <si>
    <t>SD 31/08/2025</t>
  </si>
  <si>
    <t>SD 30/09/2025</t>
  </si>
  <si>
    <t>SD 31/10/2025</t>
  </si>
  <si>
    <t>SD 30/11/2025</t>
  </si>
  <si>
    <t>SD 31/12/2025</t>
  </si>
  <si>
    <t>SD 31/01/2025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</si>
  <si>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</si>
  <si>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</si>
  <si>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</si>
  <si>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</si>
  <si>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</si>
  <si>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</si>
  <si>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</si>
  <si>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</si>
  <si>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</si>
  <si>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</si>
  <si>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</si>
  <si>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</si>
  <si>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</si>
  <si>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</si>
  <si>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</si>
  <si>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</si>
  <si>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</si>
  <si>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</si>
  <si>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</si>
  <si>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</si>
  <si>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</si>
  <si>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</si>
  <si>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</si>
  <si>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</si>
  <si>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DEMONSTRAÇÃO DOS RESULTADOS EM FEVEREIRO A MAIO/25 (EM R$)</t>
  </si>
  <si>
    <t>RECEITAS OPERACIONAIS</t>
  </si>
  <si>
    <t>CONTRATO DE GESTÃO Nº 01/2022</t>
  </si>
  <si>
    <t>REPASSE MEDICAMENTOS - MS</t>
  </si>
  <si>
    <t>DOAÇÕES</t>
  </si>
  <si>
    <t>SUBVENÇÕES INVESTIMENTOS</t>
  </si>
  <si>
    <t>OUTRAS RECEITAS</t>
  </si>
  <si>
    <t>DESPESAS OPERACIONAIS</t>
  </si>
  <si>
    <t>PESSOAL</t>
  </si>
  <si>
    <t>SALÁRIOS</t>
  </si>
  <si>
    <t>PROVISÕES PARA FÉRIAS</t>
  </si>
  <si>
    <t>BENEFÍCIOS</t>
  </si>
  <si>
    <t>PROVISÕES PARA 13º SALÁRIO</t>
  </si>
  <si>
    <t>ENCARGOS SOCIAIS</t>
  </si>
  <si>
    <t>TOTAL PESSOAL</t>
  </si>
  <si>
    <t>MATERIAIS PARA CONSUMO</t>
  </si>
  <si>
    <t>SERVIÇOS PROFISSIONAIS</t>
  </si>
  <si>
    <t xml:space="preserve">REPASSES HCFMUSP - SERV. PRESTADOS </t>
  </si>
  <si>
    <t>ALUGUÉIS DE EQUIPAMENTOS E IMÓVEIS</t>
  </si>
  <si>
    <t>UTILIDADES E SERVIÇOS</t>
  </si>
  <si>
    <t>PROVISÕES PARA RISCOS TRABALHISTAS</t>
  </si>
  <si>
    <t>DEPRECIAÇÕES E AMORTIZAÇÕES</t>
  </si>
  <si>
    <t>RESULTADO NA BAIXA DE IMOBILIZADO</t>
  </si>
  <si>
    <t>OUTRAS DESPESAS</t>
  </si>
  <si>
    <t>RESULTADO OPERACIONAL</t>
  </si>
  <si>
    <t>RESULTADOS FINANCEIROS LÍQUIDOS</t>
  </si>
  <si>
    <t>RECEITAS FINANCEIRAS</t>
  </si>
  <si>
    <t>DESPESAS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</si>
</sst>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8"/>
      <name val="Calibri"/>
      <family val="2"/>
      <scheme val="minor"/>
    </font>
    <font>
      <sz val="11"/>
      <color rgb="FFFF0000"/>
      <name val="Franklin Gothic Medium"/>
      <family val="2"/>
    </font>
    <font>
      <b/>
      <sz val="14"/>
      <color rgb="FF548235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3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8" fillId="0" borderId="0">
      <alignment vertical="top"/>
    </xf>
    <xf numFmtId="43" fontId="38" fillId="0" borderId="0" applyFont="0" applyFill="0" applyBorder="0" applyAlignment="0" applyProtection="0"/>
    <xf numFmtId="0" fontId="41" fillId="0" borderId="0">
      <alignment vertical="top"/>
    </xf>
    <xf numFmtId="166" fontId="28" fillId="0" borderId="0" applyFont="0" applyFill="0" applyBorder="0" applyAlignment="0" applyProtection="0">
      <alignment vertical="top"/>
    </xf>
  </cellStyleXfs>
  <cellXfs count="14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9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12" xfId="0" applyFont="1" applyBorder="1" applyAlignment="1">
      <alignment vertical="center"/>
    </xf>
    <xf numFmtId="0" fontId="23" fillId="0" borderId="4" xfId="0" applyFont="1" applyBorder="1" applyAlignment="1">
      <alignment horizontal="left" vertical="center" indent="2"/>
    </xf>
    <xf numFmtId="0" fontId="22" fillId="5" borderId="4" xfId="0" applyFont="1" applyFill="1" applyBorder="1" applyAlignment="1">
      <alignment horizontal="left" vertical="center" indent="2"/>
    </xf>
    <xf numFmtId="164" fontId="22" fillId="5" borderId="5" xfId="0" applyNumberFormat="1" applyFont="1" applyFill="1" applyBorder="1" applyAlignment="1">
      <alignment vertical="center"/>
    </xf>
    <xf numFmtId="0" fontId="24" fillId="6" borderId="4" xfId="0" applyFont="1" applyFill="1" applyBorder="1" applyAlignment="1">
      <alignment horizontal="left" vertical="center" indent="3"/>
    </xf>
    <xf numFmtId="165" fontId="24" fillId="6" borderId="5" xfId="0" applyNumberFormat="1" applyFont="1" applyFill="1" applyBorder="1" applyAlignment="1">
      <alignment vertical="center"/>
    </xf>
    <xf numFmtId="165" fontId="22" fillId="5" borderId="5" xfId="0" applyNumberFormat="1" applyFont="1" applyFill="1" applyBorder="1" applyAlignment="1">
      <alignment vertical="center"/>
    </xf>
    <xf numFmtId="0" fontId="22" fillId="6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2" fillId="6" borderId="4" xfId="0" applyFont="1" applyFill="1" applyBorder="1" applyAlignment="1">
      <alignment vertical="center"/>
    </xf>
    <xf numFmtId="164" fontId="22" fillId="6" borderId="5" xfId="0" applyNumberFormat="1" applyFont="1" applyFill="1" applyBorder="1" applyAlignment="1">
      <alignment vertical="center"/>
    </xf>
    <xf numFmtId="164" fontId="23" fillId="0" borderId="5" xfId="0" applyNumberFormat="1" applyFont="1" applyBorder="1" applyAlignment="1">
      <alignment vertical="center"/>
    </xf>
    <xf numFmtId="0" fontId="21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8" fontId="22" fillId="0" borderId="10" xfId="0" applyNumberFormat="1" applyFont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164" fontId="27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64" fontId="23" fillId="0" borderId="11" xfId="0" applyNumberFormat="1" applyFont="1" applyBorder="1" applyAlignment="1">
      <alignment vertical="center"/>
    </xf>
    <xf numFmtId="165" fontId="23" fillId="0" borderId="11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38" fontId="30" fillId="0" borderId="2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0" fontId="33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3" fillId="0" borderId="8" xfId="0" applyFont="1" applyBorder="1" applyAlignment="1">
      <alignment horizontal="left" vertical="center" indent="2"/>
    </xf>
    <xf numFmtId="3" fontId="33" fillId="0" borderId="8" xfId="0" applyNumberFormat="1" applyFont="1" applyBorder="1" applyAlignment="1">
      <alignment vertical="center"/>
    </xf>
    <xf numFmtId="0" fontId="33" fillId="0" borderId="4" xfId="0" applyFont="1" applyBorder="1" applyAlignment="1">
      <alignment horizontal="left" vertical="center" wrapText="1" indent="3"/>
    </xf>
    <xf numFmtId="3" fontId="33" fillId="0" borderId="5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 indent="2"/>
    </xf>
    <xf numFmtId="0" fontId="35" fillId="0" borderId="0" xfId="0" applyFont="1" applyAlignment="1">
      <alignment vertical="center"/>
    </xf>
    <xf numFmtId="3" fontId="35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0" fillId="7" borderId="6" xfId="0" applyFont="1" applyFill="1" applyBorder="1" applyAlignment="1">
      <alignment vertical="center"/>
    </xf>
    <xf numFmtId="0" fontId="30" fillId="7" borderId="0" xfId="0" applyFont="1" applyFill="1" applyAlignment="1">
      <alignment vertical="center"/>
    </xf>
    <xf numFmtId="164" fontId="30" fillId="7" borderId="7" xfId="0" applyNumberFormat="1" applyFont="1" applyFill="1" applyBorder="1" applyAlignment="1">
      <alignment vertical="center"/>
    </xf>
    <xf numFmtId="0" fontId="29" fillId="0" borderId="0" xfId="3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3" applyFont="1" applyAlignment="1">
      <alignment horizontal="center" vertical="center" wrapText="1"/>
    </xf>
    <xf numFmtId="0" fontId="37" fillId="0" borderId="0" xfId="3" applyFont="1" applyAlignment="1">
      <alignment vertical="center"/>
    </xf>
    <xf numFmtId="43" fontId="37" fillId="0" borderId="0" xfId="4" applyFont="1" applyFill="1" applyBorder="1" applyAlignment="1" applyProtection="1">
      <alignment horizontal="right" vertical="center"/>
    </xf>
    <xf numFmtId="0" fontId="20" fillId="0" borderId="0" xfId="3" applyFont="1" applyAlignment="1">
      <alignment horizontal="center" vertical="center"/>
    </xf>
    <xf numFmtId="0" fontId="39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4" fontId="29" fillId="0" borderId="0" xfId="3" applyNumberFormat="1" applyFont="1" applyAlignment="1">
      <alignment horizontal="center" vertical="center"/>
    </xf>
    <xf numFmtId="43" fontId="40" fillId="0" borderId="0" xfId="4" applyFont="1" applyAlignment="1">
      <alignment horizontal="right" vertical="center"/>
    </xf>
    <xf numFmtId="4" fontId="37" fillId="0" borderId="0" xfId="4" applyNumberFormat="1" applyFont="1" applyFill="1" applyAlignment="1">
      <alignment horizontal="right" vertical="center"/>
    </xf>
    <xf numFmtId="4" fontId="37" fillId="0" borderId="0" xfId="3" applyNumberFormat="1" applyFont="1" applyAlignment="1">
      <alignment vertical="center"/>
    </xf>
    <xf numFmtId="0" fontId="40" fillId="0" borderId="0" xfId="3" applyFont="1" applyAlignment="1">
      <alignment horizontal="center" vertical="center"/>
    </xf>
    <xf numFmtId="0" fontId="42" fillId="8" borderId="0" xfId="5" applyFont="1" applyFill="1" applyAlignment="1">
      <alignment horizontal="right" vertical="center"/>
    </xf>
    <xf numFmtId="0" fontId="42" fillId="8" borderId="0" xfId="5" applyFont="1" applyFill="1" applyAlignment="1">
      <alignment horizontal="center" vertical="center"/>
    </xf>
    <xf numFmtId="0" fontId="43" fillId="9" borderId="0" xfId="3" applyFont="1" applyFill="1" applyAlignment="1">
      <alignment vertical="center"/>
    </xf>
    <xf numFmtId="3" fontId="43" fillId="9" borderId="0" xfId="4" applyNumberFormat="1" applyFont="1" applyFill="1" applyAlignment="1">
      <alignment horizontal="right" vertical="center"/>
    </xf>
    <xf numFmtId="0" fontId="43" fillId="10" borderId="0" xfId="3" applyFont="1" applyFill="1" applyAlignment="1">
      <alignment vertical="center"/>
    </xf>
    <xf numFmtId="3" fontId="43" fillId="10" borderId="0" xfId="4" applyNumberFormat="1" applyFont="1" applyFill="1" applyAlignment="1">
      <alignment horizontal="right" vertical="center"/>
    </xf>
    <xf numFmtId="0" fontId="44" fillId="0" borderId="0" xfId="3" applyFont="1" applyAlignment="1">
      <alignment horizontal="left" vertical="center" indent="1"/>
    </xf>
    <xf numFmtId="3" fontId="44" fillId="0" borderId="0" xfId="4" applyNumberFormat="1" applyFont="1" applyFill="1" applyAlignment="1">
      <alignment horizontal="right" vertical="center"/>
    </xf>
    <xf numFmtId="166" fontId="44" fillId="0" borderId="0" xfId="6" applyFont="1" applyFill="1" applyAlignment="1">
      <alignment horizontal="right" vertical="center"/>
    </xf>
    <xf numFmtId="4" fontId="45" fillId="0" borderId="0" xfId="5" applyNumberFormat="1" applyFont="1">
      <alignment vertical="top"/>
    </xf>
    <xf numFmtId="166" fontId="37" fillId="0" borderId="0" xfId="6" applyFont="1" applyAlignment="1">
      <alignment vertical="center"/>
    </xf>
    <xf numFmtId="166" fontId="37" fillId="0" borderId="0" xfId="6" applyFont="1" applyFill="1" applyAlignment="1">
      <alignment vertical="center"/>
    </xf>
    <xf numFmtId="17" fontId="42" fillId="8" borderId="0" xfId="5" applyNumberFormat="1" applyFont="1" applyFill="1" applyAlignment="1">
      <alignment horizontal="right" vertical="center"/>
    </xf>
    <xf numFmtId="3" fontId="44" fillId="0" borderId="0" xfId="3" applyNumberFormat="1" applyFont="1" applyAlignment="1">
      <alignment vertical="center"/>
    </xf>
    <xf numFmtId="3" fontId="37" fillId="0" borderId="0" xfId="3" applyNumberFormat="1" applyFont="1" applyAlignment="1">
      <alignment vertical="center"/>
    </xf>
    <xf numFmtId="3" fontId="44" fillId="0" borderId="0" xfId="4" applyNumberFormat="1" applyFont="1" applyAlignment="1">
      <alignment horizontal="right" vertical="center"/>
    </xf>
    <xf numFmtId="166" fontId="44" fillId="0" borderId="0" xfId="6" applyFont="1" applyFill="1" applyAlignment="1">
      <alignment vertical="center"/>
    </xf>
    <xf numFmtId="0" fontId="44" fillId="0" borderId="0" xfId="3" applyFont="1" applyAlignment="1">
      <alignment vertical="center"/>
    </xf>
    <xf numFmtId="43" fontId="44" fillId="0" borderId="0" xfId="3" applyNumberFormat="1" applyFont="1" applyAlignment="1">
      <alignment vertical="center"/>
    </xf>
    <xf numFmtId="0" fontId="43" fillId="11" borderId="0" xfId="3" applyFont="1" applyFill="1" applyAlignment="1">
      <alignment horizontal="left" vertical="center" indent="1"/>
    </xf>
    <xf numFmtId="3" fontId="43" fillId="0" borderId="0" xfId="4" applyNumberFormat="1" applyFont="1" applyFill="1" applyAlignment="1">
      <alignment horizontal="right" vertical="center"/>
    </xf>
    <xf numFmtId="0" fontId="44" fillId="0" borderId="0" xfId="3" applyFont="1" applyAlignment="1">
      <alignment horizontal="left" vertical="center" indent="2"/>
    </xf>
    <xf numFmtId="0" fontId="43" fillId="0" borderId="0" xfId="3" applyFont="1" applyAlignment="1">
      <alignment horizontal="left" vertical="center" indent="1"/>
    </xf>
    <xf numFmtId="166" fontId="40" fillId="0" borderId="0" xfId="3" applyNumberFormat="1" applyFont="1" applyAlignment="1">
      <alignment vertical="center"/>
    </xf>
    <xf numFmtId="0" fontId="43" fillId="0" borderId="0" xfId="3" applyFont="1" applyAlignment="1">
      <alignment vertical="center"/>
    </xf>
    <xf numFmtId="0" fontId="43" fillId="12" borderId="0" xfId="3" applyFont="1" applyFill="1" applyAlignment="1">
      <alignment vertical="center"/>
    </xf>
    <xf numFmtId="3" fontId="43" fillId="12" borderId="0" xfId="4" applyNumberFormat="1" applyFont="1" applyFill="1" applyAlignment="1">
      <alignment horizontal="right" vertical="center"/>
    </xf>
    <xf numFmtId="0" fontId="46" fillId="13" borderId="0" xfId="3" applyFont="1" applyFill="1" applyAlignment="1">
      <alignment vertical="center"/>
    </xf>
    <xf numFmtId="3" fontId="46" fillId="13" borderId="0" xfId="4" applyNumberFormat="1" applyFont="1" applyFill="1" applyAlignment="1">
      <alignment horizontal="right" vertical="center"/>
    </xf>
    <xf numFmtId="166" fontId="47" fillId="0" borderId="0" xfId="6" applyFont="1" applyFill="1" applyAlignment="1">
      <alignment vertical="center"/>
    </xf>
    <xf numFmtId="0" fontId="47" fillId="0" borderId="0" xfId="3" applyFont="1" applyAlignment="1">
      <alignment vertical="center"/>
    </xf>
    <xf numFmtId="4" fontId="44" fillId="0" borderId="0" xfId="3" applyNumberFormat="1" applyFont="1" applyAlignment="1">
      <alignment vertical="center"/>
    </xf>
    <xf numFmtId="4" fontId="47" fillId="0" borderId="0" xfId="3" applyNumberFormat="1" applyFont="1" applyAlignment="1">
      <alignment vertical="center"/>
    </xf>
  </cellXfs>
  <cellStyles count="7">
    <cellStyle name="Normal" xfId="0" builtinId="0"/>
    <cellStyle name="Normal 2" xfId="5" xr:uid="{BBFF2327-B4B1-48E3-8FA9-EAF8B6E7D7D2}"/>
    <cellStyle name="Normal 2 4 2" xfId="3" xr:uid="{AE5A92B7-84AA-423C-B3C8-B8C04167B71B}"/>
    <cellStyle name="Separador de milhares 3" xfId="1" xr:uid="{00000000-0005-0000-0000-000001000000}"/>
    <cellStyle name="Separador de milhares 4" xfId="2" xr:uid="{00000000-0005-0000-0000-000002000000}"/>
    <cellStyle name="Vírgula 2" xfId="4" xr:uid="{9ED97B1B-3C38-4D01-A1C4-130277F1C0E0}"/>
    <cellStyle name="Vírgula 3" xfId="6" xr:uid="{D90774D4-741E-4DBB-8604-6EF35706071C}"/>
  </cellStyles>
  <dxfs count="0"/>
  <tableStyles count="0" defaultTableStyle="TableStyleMedium2" defaultPivotStyle="PivotStyleLight16"/>
  <colors>
    <mruColors>
      <color rgb="FF3333FF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1250157</xdr:colOff>
      <xdr:row>0</xdr:row>
      <xdr:rowOff>609189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0916E8-27FB-46D2-8BE1-6194A0591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8870156" cy="609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1247774</xdr:colOff>
      <xdr:row>0</xdr:row>
      <xdr:rowOff>601601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07D99F-CA2C-437B-8489-B7AD38557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201148" cy="601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0</xdr:row>
      <xdr:rowOff>13607</xdr:rowOff>
    </xdr:from>
    <xdr:to>
      <xdr:col>6</xdr:col>
      <xdr:colOff>-1</xdr:colOff>
      <xdr:row>0</xdr:row>
      <xdr:rowOff>827101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AD0223-631D-41A0-B347-75484C19B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3606" y="13607"/>
          <a:ext cx="8341179" cy="813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1</xdr:row>
      <xdr:rowOff>27214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0149BD-75F7-4310-99CE-3997C183F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8450036" cy="653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ICESP\Presta&#231;&#227;o%20de%20Contas%20-%20HC-ICESP\2025\e%20mai25\Arquivo%20Contabilidade\MAI-25_Oficial_Icesp%20CGest&#227;o_Cont%20CG's_Operacionais.xlsx" TargetMode="External"/><Relationship Id="rId1" Type="http://schemas.openxmlformats.org/officeDocument/2006/relationships/externalLinkPath" Target="/Controladoria/Projetos%20Controladoria/Subven&#231;&#245;es/HC-ICESP/Presta&#231;&#227;o%20de%20Contas%20-%20HC-ICESP/2025/e%20mai25/Arquivo%20Contabilidade/MAI-25_Oficial_Icesp%20CGest&#227;o_Cont%20CG's_Operacion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x Descoberto MAI"/>
      <sheetName val="Cx Descoberto JUN"/>
      <sheetName val="Cx Descoberto JUL"/>
      <sheetName val="Cx Descoberto AGO"/>
      <sheetName val="Cx Descoberto SET"/>
      <sheetName val="Cx Descoberto OUT"/>
      <sheetName val="Cx Descoberto NOV"/>
      <sheetName val="Cx Descoberto DEZ"/>
      <sheetName val="Balanço"/>
      <sheetName val="D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39D2B-5AB2-4EE7-AB64-62B9DCAE3681}">
  <dimension ref="A1:Q42"/>
  <sheetViews>
    <sheetView showGridLines="0" tabSelected="1" zoomScale="80" zoomScaleNormal="80" workbookViewId="0">
      <selection activeCell="X13" sqref="X13"/>
    </sheetView>
  </sheetViews>
  <sheetFormatPr defaultColWidth="6.85546875" defaultRowHeight="15" customHeight="1" x14ac:dyDescent="0.25"/>
  <cols>
    <col min="1" max="1" width="58.140625" style="97" customWidth="1"/>
    <col min="2" max="2" width="18.7109375" style="118" customWidth="1"/>
    <col min="3" max="4" width="18.7109375" style="97" customWidth="1"/>
    <col min="5" max="5" width="18.85546875" style="97" customWidth="1"/>
    <col min="6" max="13" width="18.7109375" style="97" hidden="1" customWidth="1"/>
    <col min="14" max="14" width="2.7109375" style="97" customWidth="1"/>
    <col min="15" max="15" width="16.42578125" style="97" customWidth="1"/>
    <col min="16" max="16" width="14.28515625" style="97" customWidth="1"/>
    <col min="17" max="17" width="13.85546875" style="97" customWidth="1"/>
    <col min="18" max="16384" width="6.85546875" style="97"/>
  </cols>
  <sheetData>
    <row r="1" spans="1:17" ht="69.95" customHeight="1" x14ac:dyDescent="0.25">
      <c r="B1" s="98"/>
    </row>
    <row r="2" spans="1:17" s="100" customFormat="1" ht="18" customHeight="1" x14ac:dyDescent="0.25">
      <c r="A2" s="99" t="s">
        <v>49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7" s="100" customFormat="1" ht="15" customHeight="1" x14ac:dyDescent="0.25">
      <c r="A3" s="96" t="s">
        <v>50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O3" s="101"/>
    </row>
    <row r="4" spans="1:17" s="100" customFormat="1" ht="15" customHeight="1" x14ac:dyDescent="0.25">
      <c r="A4" s="89" t="s">
        <v>52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O4" s="101"/>
    </row>
    <row r="5" spans="1:17" s="100" customFormat="1" ht="1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O5" s="101"/>
    </row>
    <row r="6" spans="1:17" s="100" customFormat="1" ht="15" customHeight="1" x14ac:dyDescent="0.25">
      <c r="A6" s="96" t="s">
        <v>54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O6" s="101"/>
    </row>
    <row r="7" spans="1:17" s="100" customFormat="1" ht="18" customHeight="1" x14ac:dyDescent="0.25">
      <c r="N7" s="102"/>
    </row>
    <row r="8" spans="1:17" s="101" customFormat="1" ht="18" customHeight="1" x14ac:dyDescent="0.25">
      <c r="A8" s="89" t="s">
        <v>55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7" ht="18" customHeight="1" x14ac:dyDescent="0.25">
      <c r="B9" s="103"/>
      <c r="C9" s="103"/>
      <c r="D9" s="103"/>
      <c r="E9" s="103"/>
      <c r="F9" s="103"/>
      <c r="G9" s="104"/>
      <c r="H9" s="103"/>
      <c r="I9" s="103"/>
      <c r="J9" s="103"/>
      <c r="K9" s="103"/>
      <c r="L9" s="103"/>
      <c r="N9" s="105"/>
    </row>
    <row r="10" spans="1:17" ht="18" customHeight="1" x14ac:dyDescent="0.25">
      <c r="A10" s="106"/>
      <c r="B10" s="107" t="s">
        <v>56</v>
      </c>
      <c r="C10" s="108" t="s">
        <v>57</v>
      </c>
      <c r="D10" s="108" t="s">
        <v>58</v>
      </c>
      <c r="E10" s="108" t="s">
        <v>59</v>
      </c>
      <c r="F10" s="108" t="s">
        <v>60</v>
      </c>
      <c r="G10" s="108" t="s">
        <v>61</v>
      </c>
      <c r="H10" s="108" t="s">
        <v>62</v>
      </c>
      <c r="I10" s="108" t="s">
        <v>63</v>
      </c>
      <c r="J10" s="108" t="s">
        <v>64</v>
      </c>
      <c r="K10" s="108" t="s">
        <v>65</v>
      </c>
      <c r="L10" s="108" t="s">
        <v>66</v>
      </c>
      <c r="M10" s="108" t="s">
        <v>67</v>
      </c>
    </row>
    <row r="11" spans="1:17" ht="18" customHeight="1" x14ac:dyDescent="0.25">
      <c r="B11" s="97"/>
    </row>
    <row r="12" spans="1:17" ht="18" customHeight="1" x14ac:dyDescent="0.25">
      <c r="A12" s="109" t="s">
        <v>68</v>
      </c>
      <c r="B12" s="110">
        <f t="shared" ref="B12:M12" si="0">B13+B21</f>
        <v>75410591.850000009</v>
      </c>
      <c r="C12" s="110">
        <f t="shared" si="0"/>
        <v>78843812.939999983</v>
      </c>
      <c r="D12" s="110">
        <f t="shared" si="0"/>
        <v>81389938.150000006</v>
      </c>
      <c r="E12" s="110">
        <f t="shared" si="0"/>
        <v>84331014.049999997</v>
      </c>
      <c r="F12" s="110">
        <f t="shared" si="0"/>
        <v>0</v>
      </c>
      <c r="G12" s="110">
        <f t="shared" si="0"/>
        <v>0</v>
      </c>
      <c r="H12" s="110">
        <f t="shared" si="0"/>
        <v>0</v>
      </c>
      <c r="I12" s="110">
        <f t="shared" si="0"/>
        <v>0</v>
      </c>
      <c r="J12" s="110">
        <f t="shared" si="0"/>
        <v>0</v>
      </c>
      <c r="K12" s="110">
        <f t="shared" si="0"/>
        <v>0</v>
      </c>
      <c r="L12" s="110">
        <f t="shared" si="0"/>
        <v>0</v>
      </c>
      <c r="M12" s="110">
        <f t="shared" si="0"/>
        <v>0</v>
      </c>
      <c r="N12" s="105"/>
      <c r="O12" s="105"/>
      <c r="P12" s="105"/>
      <c r="Q12" s="105"/>
    </row>
    <row r="13" spans="1:17" ht="18" customHeight="1" x14ac:dyDescent="0.25">
      <c r="A13" s="111" t="s">
        <v>69</v>
      </c>
      <c r="B13" s="112">
        <f t="shared" ref="B13:M13" si="1">SUM(B14:B20)</f>
        <v>70487293.040000007</v>
      </c>
      <c r="C13" s="112">
        <f t="shared" si="1"/>
        <v>73985182.339999989</v>
      </c>
      <c r="D13" s="112">
        <f t="shared" si="1"/>
        <v>76594154.219999999</v>
      </c>
      <c r="E13" s="112">
        <f t="shared" si="1"/>
        <v>79647862.409999996</v>
      </c>
      <c r="F13" s="112">
        <f t="shared" si="1"/>
        <v>0</v>
      </c>
      <c r="G13" s="112">
        <f t="shared" si="1"/>
        <v>0</v>
      </c>
      <c r="H13" s="112">
        <f t="shared" si="1"/>
        <v>0</v>
      </c>
      <c r="I13" s="112">
        <f t="shared" si="1"/>
        <v>0</v>
      </c>
      <c r="J13" s="112">
        <f t="shared" si="1"/>
        <v>0</v>
      </c>
      <c r="K13" s="112">
        <f t="shared" si="1"/>
        <v>0</v>
      </c>
      <c r="L13" s="112">
        <f>SUM(L14:L20)</f>
        <v>0</v>
      </c>
      <c r="M13" s="112">
        <f t="shared" si="1"/>
        <v>0</v>
      </c>
      <c r="O13" s="105"/>
      <c r="P13" s="105"/>
      <c r="Q13" s="105"/>
    </row>
    <row r="14" spans="1:17" ht="17.100000000000001" customHeight="1" x14ac:dyDescent="0.25">
      <c r="A14" s="113" t="s">
        <v>70</v>
      </c>
      <c r="B14" s="114">
        <v>2500</v>
      </c>
      <c r="C14" s="114">
        <v>2500</v>
      </c>
      <c r="D14" s="114">
        <v>2500</v>
      </c>
      <c r="E14" s="114">
        <v>2500</v>
      </c>
      <c r="F14" s="114"/>
      <c r="G14" s="114"/>
      <c r="H14" s="114"/>
      <c r="I14" s="114"/>
      <c r="J14" s="114"/>
      <c r="K14" s="114"/>
      <c r="L14" s="114"/>
      <c r="M14" s="114"/>
    </row>
    <row r="15" spans="1:17" ht="17.100000000000001" customHeight="1" x14ac:dyDescent="0.25">
      <c r="A15" s="113" t="s">
        <v>71</v>
      </c>
      <c r="B15" s="115">
        <v>0</v>
      </c>
      <c r="C15" s="115">
        <v>0</v>
      </c>
      <c r="D15" s="115">
        <v>0</v>
      </c>
      <c r="E15" s="115">
        <v>0</v>
      </c>
      <c r="F15" s="115"/>
      <c r="G15" s="115"/>
      <c r="H15" s="115"/>
      <c r="I15" s="115"/>
      <c r="J15" s="115"/>
      <c r="K15" s="115"/>
      <c r="L15" s="115"/>
      <c r="M15" s="115"/>
      <c r="O15" s="105"/>
    </row>
    <row r="16" spans="1:17" ht="17.100000000000001" customHeight="1" x14ac:dyDescent="0.25">
      <c r="A16" s="113" t="s">
        <v>72</v>
      </c>
      <c r="B16" s="114">
        <v>8887911.2600000054</v>
      </c>
      <c r="C16" s="114">
        <v>11921737.060000002</v>
      </c>
      <c r="D16" s="114">
        <v>12583433.020000003</v>
      </c>
      <c r="E16" s="114">
        <v>13601521.93</v>
      </c>
      <c r="F16" s="114"/>
      <c r="G16" s="114"/>
      <c r="H16" s="114"/>
      <c r="I16" s="114"/>
      <c r="J16" s="114"/>
      <c r="K16" s="114"/>
      <c r="L16" s="114"/>
      <c r="M16" s="114"/>
      <c r="O16" s="105"/>
      <c r="P16" s="105"/>
    </row>
    <row r="17" spans="1:17" ht="17.100000000000001" customHeight="1" x14ac:dyDescent="0.25">
      <c r="A17" s="113" t="s">
        <v>73</v>
      </c>
      <c r="B17" s="114">
        <f>22548772.05+2655998.81</f>
        <v>25204770.859999999</v>
      </c>
      <c r="C17" s="114">
        <v>25732769.859999992</v>
      </c>
      <c r="D17" s="114">
        <v>26172891.479999997</v>
      </c>
      <c r="E17" s="114">
        <v>26811251.060000002</v>
      </c>
      <c r="F17" s="114"/>
      <c r="G17" s="114"/>
      <c r="H17" s="114"/>
      <c r="I17" s="114"/>
      <c r="J17" s="114"/>
      <c r="K17" s="114"/>
      <c r="L17" s="114"/>
      <c r="M17" s="114"/>
      <c r="N17" s="105"/>
      <c r="O17" s="105"/>
      <c r="P17" s="105"/>
    </row>
    <row r="18" spans="1:17" ht="17.100000000000001" customHeight="1" x14ac:dyDescent="0.25">
      <c r="A18" s="113" t="s">
        <v>74</v>
      </c>
      <c r="B18" s="114">
        <v>32931464.48</v>
      </c>
      <c r="C18" s="114">
        <v>32846196.579999994</v>
      </c>
      <c r="D18" s="114">
        <v>34357550.740000002</v>
      </c>
      <c r="E18" s="114">
        <v>35604657.670000002</v>
      </c>
      <c r="F18" s="114"/>
      <c r="G18" s="114"/>
      <c r="H18" s="114"/>
      <c r="I18" s="114"/>
      <c r="J18" s="114"/>
      <c r="K18" s="114"/>
      <c r="L18" s="114"/>
      <c r="M18" s="114"/>
      <c r="O18" s="105"/>
    </row>
    <row r="19" spans="1:17" ht="17.100000000000001" customHeight="1" x14ac:dyDescent="0.25">
      <c r="A19" s="113" t="s">
        <v>75</v>
      </c>
      <c r="B19" s="114">
        <v>306215.7</v>
      </c>
      <c r="C19" s="114">
        <v>232853.68</v>
      </c>
      <c r="D19" s="114">
        <v>309525.10000000003</v>
      </c>
      <c r="E19" s="114">
        <v>635985.75</v>
      </c>
      <c r="F19" s="114"/>
      <c r="G19" s="114"/>
      <c r="H19" s="114"/>
      <c r="I19" s="114"/>
      <c r="J19" s="114"/>
      <c r="K19" s="114"/>
      <c r="L19" s="114"/>
      <c r="M19" s="114"/>
    </row>
    <row r="20" spans="1:17" ht="17.100000000000001" customHeight="1" x14ac:dyDescent="0.25">
      <c r="A20" s="113" t="s">
        <v>76</v>
      </c>
      <c r="B20" s="114">
        <v>3154430.74</v>
      </c>
      <c r="C20" s="114">
        <v>3249125.16</v>
      </c>
      <c r="D20" s="114">
        <v>3168253.88</v>
      </c>
      <c r="E20" s="114">
        <v>2991946</v>
      </c>
      <c r="F20" s="114"/>
      <c r="G20" s="114"/>
      <c r="H20" s="114"/>
      <c r="I20" s="114"/>
      <c r="J20" s="114"/>
      <c r="K20" s="114"/>
      <c r="L20" s="114"/>
      <c r="M20" s="114"/>
      <c r="P20" s="105"/>
    </row>
    <row r="21" spans="1:17" ht="18" customHeight="1" x14ac:dyDescent="0.25">
      <c r="A21" s="111" t="s">
        <v>77</v>
      </c>
      <c r="B21" s="112">
        <f t="shared" ref="B21:G21" si="2">SUM(B22:B24)</f>
        <v>4923298.8100000005</v>
      </c>
      <c r="C21" s="112">
        <f t="shared" si="2"/>
        <v>4858630.5999999978</v>
      </c>
      <c r="D21" s="112">
        <f t="shared" si="2"/>
        <v>4795783.9300000006</v>
      </c>
      <c r="E21" s="112">
        <f t="shared" si="2"/>
        <v>4683151.6400000006</v>
      </c>
      <c r="F21" s="112">
        <f t="shared" si="2"/>
        <v>0</v>
      </c>
      <c r="G21" s="112">
        <f t="shared" si="2"/>
        <v>0</v>
      </c>
      <c r="H21" s="112">
        <f t="shared" ref="H21:I21" si="3">SUM(H22:H24)</f>
        <v>0</v>
      </c>
      <c r="I21" s="112">
        <f t="shared" si="3"/>
        <v>0</v>
      </c>
      <c r="J21" s="112">
        <f>SUM(J22:J24)</f>
        <v>0</v>
      </c>
      <c r="K21" s="112">
        <f t="shared" ref="K21:M21" si="4">SUM(K22:K24)</f>
        <v>0</v>
      </c>
      <c r="L21" s="112">
        <f t="shared" si="4"/>
        <v>0</v>
      </c>
      <c r="M21" s="112">
        <f t="shared" si="4"/>
        <v>0</v>
      </c>
      <c r="O21" s="105"/>
      <c r="P21" s="105"/>
      <c r="Q21" s="105"/>
    </row>
    <row r="22" spans="1:17" ht="17.100000000000001" customHeight="1" x14ac:dyDescent="0.25">
      <c r="A22" s="113" t="s">
        <v>78</v>
      </c>
      <c r="B22" s="114">
        <v>467924.25</v>
      </c>
      <c r="C22" s="114">
        <v>482113.17</v>
      </c>
      <c r="D22" s="114">
        <v>496998</v>
      </c>
      <c r="E22" s="114">
        <v>473268.43</v>
      </c>
      <c r="F22" s="114"/>
      <c r="G22" s="114"/>
      <c r="H22" s="114"/>
      <c r="I22" s="114"/>
      <c r="J22" s="114"/>
      <c r="K22" s="114"/>
      <c r="L22" s="114"/>
      <c r="M22" s="114"/>
    </row>
    <row r="23" spans="1:17" ht="17.100000000000001" customHeight="1" x14ac:dyDescent="0.25">
      <c r="A23" s="113" t="s">
        <v>75</v>
      </c>
      <c r="B23" s="114">
        <v>48514.240000000005</v>
      </c>
      <c r="C23" s="114">
        <v>45506.35</v>
      </c>
      <c r="D23" s="114">
        <v>42498.46</v>
      </c>
      <c r="E23" s="114">
        <v>39490.57</v>
      </c>
      <c r="F23" s="114"/>
      <c r="G23" s="114"/>
      <c r="H23" s="114"/>
      <c r="I23" s="114"/>
      <c r="J23" s="114"/>
      <c r="K23" s="114"/>
      <c r="L23" s="114"/>
      <c r="M23" s="114"/>
    </row>
    <row r="24" spans="1:17" ht="17.100000000000001" customHeight="1" x14ac:dyDescent="0.25">
      <c r="A24" s="113" t="s">
        <v>79</v>
      </c>
      <c r="B24" s="114">
        <v>4406860.32</v>
      </c>
      <c r="C24" s="114">
        <v>4331011.0799999973</v>
      </c>
      <c r="D24" s="114">
        <v>4256287.4700000007</v>
      </c>
      <c r="E24" s="114">
        <v>4170392.6400000006</v>
      </c>
      <c r="F24" s="114"/>
      <c r="G24" s="114"/>
      <c r="H24" s="114"/>
      <c r="I24" s="114"/>
      <c r="J24" s="114"/>
      <c r="K24" s="114"/>
      <c r="L24" s="114"/>
      <c r="M24" s="114"/>
      <c r="O24" s="116"/>
      <c r="P24" s="116"/>
      <c r="Q24" s="105"/>
    </row>
    <row r="25" spans="1:17" ht="18" customHeight="1" x14ac:dyDescent="0.25">
      <c r="A25" s="109" t="s">
        <v>80</v>
      </c>
      <c r="B25" s="110">
        <f t="shared" ref="B25:M25" si="5">B26+B33+B36</f>
        <v>75410591.850000024</v>
      </c>
      <c r="C25" s="110">
        <f t="shared" si="5"/>
        <v>78843812.940000042</v>
      </c>
      <c r="D25" s="110">
        <f t="shared" si="5"/>
        <v>81389938.150000006</v>
      </c>
      <c r="E25" s="110">
        <f t="shared" si="5"/>
        <v>84331014.050000042</v>
      </c>
      <c r="F25" s="110">
        <f t="shared" si="5"/>
        <v>0</v>
      </c>
      <c r="G25" s="110">
        <f t="shared" si="5"/>
        <v>0</v>
      </c>
      <c r="H25" s="110">
        <f t="shared" si="5"/>
        <v>0</v>
      </c>
      <c r="I25" s="110">
        <f t="shared" si="5"/>
        <v>0</v>
      </c>
      <c r="J25" s="110">
        <f t="shared" si="5"/>
        <v>0</v>
      </c>
      <c r="K25" s="110">
        <f t="shared" si="5"/>
        <v>0</v>
      </c>
      <c r="L25" s="110">
        <f t="shared" si="5"/>
        <v>0</v>
      </c>
      <c r="M25" s="110">
        <f t="shared" si="5"/>
        <v>0</v>
      </c>
      <c r="N25" s="105"/>
      <c r="O25" s="105"/>
      <c r="P25" s="105"/>
      <c r="Q25" s="105"/>
    </row>
    <row r="26" spans="1:17" ht="18" customHeight="1" x14ac:dyDescent="0.25">
      <c r="A26" s="111" t="s">
        <v>69</v>
      </c>
      <c r="B26" s="112">
        <f t="shared" ref="B26:M26" si="6">SUM(B27:B32)</f>
        <v>120123894.36</v>
      </c>
      <c r="C26" s="112">
        <f t="shared" si="6"/>
        <v>126026481.33000001</v>
      </c>
      <c r="D26" s="112">
        <f t="shared" si="6"/>
        <v>131463371.83999999</v>
      </c>
      <c r="E26" s="112">
        <f t="shared" si="6"/>
        <v>132235739.37</v>
      </c>
      <c r="F26" s="112">
        <f t="shared" si="6"/>
        <v>0</v>
      </c>
      <c r="G26" s="112">
        <f t="shared" si="6"/>
        <v>0</v>
      </c>
      <c r="H26" s="112">
        <f t="shared" si="6"/>
        <v>0</v>
      </c>
      <c r="I26" s="112">
        <f t="shared" si="6"/>
        <v>0</v>
      </c>
      <c r="J26" s="112">
        <f>SUM(J27:J32)</f>
        <v>0</v>
      </c>
      <c r="K26" s="112">
        <f t="shared" si="6"/>
        <v>0</v>
      </c>
      <c r="L26" s="112">
        <f t="shared" si="6"/>
        <v>0</v>
      </c>
      <c r="M26" s="112">
        <f t="shared" si="6"/>
        <v>0</v>
      </c>
      <c r="N26" s="117"/>
      <c r="O26" s="105"/>
      <c r="P26" s="105"/>
    </row>
    <row r="27" spans="1:17" ht="17.100000000000001" customHeight="1" x14ac:dyDescent="0.25">
      <c r="A27" s="113" t="s">
        <v>81</v>
      </c>
      <c r="B27" s="114">
        <v>20930387.609999999</v>
      </c>
      <c r="C27" s="114">
        <v>23039743.310000002</v>
      </c>
      <c r="D27" s="114">
        <v>24608949.420000002</v>
      </c>
      <c r="E27" s="114">
        <v>24474913.270000003</v>
      </c>
      <c r="F27" s="114"/>
      <c r="G27" s="114"/>
      <c r="H27" s="114"/>
      <c r="I27" s="114"/>
      <c r="J27" s="114"/>
      <c r="K27" s="114"/>
      <c r="L27" s="114"/>
      <c r="M27" s="114"/>
    </row>
    <row r="28" spans="1:17" ht="17.100000000000001" customHeight="1" x14ac:dyDescent="0.25">
      <c r="A28" s="113" t="s">
        <v>82</v>
      </c>
      <c r="B28" s="114">
        <v>8869722.8300000019</v>
      </c>
      <c r="C28" s="114">
        <v>10967605.460000001</v>
      </c>
      <c r="D28" s="114">
        <v>10235822.290000001</v>
      </c>
      <c r="E28" s="114">
        <v>9064397.1799999997</v>
      </c>
      <c r="F28" s="114"/>
      <c r="G28" s="114"/>
      <c r="H28" s="114"/>
      <c r="I28" s="114"/>
      <c r="J28" s="114"/>
      <c r="K28" s="114"/>
      <c r="L28" s="114"/>
      <c r="M28" s="114"/>
      <c r="O28" s="105"/>
    </row>
    <row r="29" spans="1:17" ht="17.100000000000001" customHeight="1" x14ac:dyDescent="0.25">
      <c r="A29" s="113" t="s">
        <v>83</v>
      </c>
      <c r="B29" s="114">
        <v>74477359.209999993</v>
      </c>
      <c r="C29" s="114">
        <v>75841809.590000004</v>
      </c>
      <c r="D29" s="114">
        <v>79810481.829999983</v>
      </c>
      <c r="E29" s="114">
        <v>81417042.25999999</v>
      </c>
      <c r="F29" s="114"/>
      <c r="G29" s="114"/>
      <c r="H29" s="114"/>
      <c r="I29" s="114"/>
      <c r="J29" s="114"/>
      <c r="K29" s="114"/>
      <c r="L29" s="114"/>
      <c r="M29" s="114"/>
    </row>
    <row r="30" spans="1:17" ht="17.100000000000001" customHeight="1" x14ac:dyDescent="0.25">
      <c r="A30" s="113" t="s">
        <v>84</v>
      </c>
      <c r="B30" s="114">
        <v>8346278.3200000003</v>
      </c>
      <c r="C30" s="114">
        <v>9220826.8100000005</v>
      </c>
      <c r="D30" s="114">
        <v>8630698.4100000001</v>
      </c>
      <c r="E30" s="114">
        <v>8443912.8300000001</v>
      </c>
      <c r="F30" s="114"/>
      <c r="G30" s="114"/>
      <c r="H30" s="114"/>
      <c r="I30" s="114"/>
      <c r="J30" s="114"/>
      <c r="K30" s="114"/>
      <c r="L30" s="114"/>
      <c r="M30" s="114"/>
    </row>
    <row r="31" spans="1:17" ht="17.100000000000001" customHeight="1" x14ac:dyDescent="0.25">
      <c r="A31" s="113" t="s">
        <v>85</v>
      </c>
      <c r="B31" s="114">
        <v>2658445.2199999997</v>
      </c>
      <c r="C31" s="114">
        <v>3335177</v>
      </c>
      <c r="D31" s="114">
        <v>2815304.6399999997</v>
      </c>
      <c r="E31" s="114">
        <v>4702467.6500000004</v>
      </c>
      <c r="F31" s="114"/>
      <c r="G31" s="114"/>
      <c r="H31" s="114"/>
      <c r="I31" s="114"/>
      <c r="J31" s="114"/>
      <c r="K31" s="114"/>
      <c r="L31" s="114"/>
      <c r="M31" s="114"/>
    </row>
    <row r="32" spans="1:17" ht="17.100000000000001" customHeight="1" x14ac:dyDescent="0.25">
      <c r="A32" s="113" t="s">
        <v>86</v>
      </c>
      <c r="B32" s="114">
        <v>4841701.17</v>
      </c>
      <c r="C32" s="114">
        <v>3621319.16</v>
      </c>
      <c r="D32" s="114">
        <v>5362115.25</v>
      </c>
      <c r="E32" s="114">
        <v>4133006.1799999997</v>
      </c>
      <c r="F32" s="114"/>
      <c r="G32" s="114"/>
      <c r="H32" s="114"/>
      <c r="I32" s="114"/>
      <c r="J32" s="114"/>
      <c r="K32" s="114"/>
      <c r="L32" s="114"/>
      <c r="M32" s="114"/>
    </row>
    <row r="33" spans="1:17" ht="18" customHeight="1" x14ac:dyDescent="0.25">
      <c r="A33" s="111" t="s">
        <v>87</v>
      </c>
      <c r="B33" s="112">
        <f t="shared" ref="B33:M33" si="7">SUM(B34:B35)</f>
        <v>8034045.0600000005</v>
      </c>
      <c r="C33" s="112">
        <f t="shared" si="7"/>
        <v>8491314.1400000006</v>
      </c>
      <c r="D33" s="112">
        <f t="shared" si="7"/>
        <v>8178123.6500000004</v>
      </c>
      <c r="E33" s="112">
        <f t="shared" si="7"/>
        <v>7913169.9900000002</v>
      </c>
      <c r="F33" s="112">
        <f t="shared" si="7"/>
        <v>0</v>
      </c>
      <c r="G33" s="112">
        <f t="shared" si="7"/>
        <v>0</v>
      </c>
      <c r="H33" s="112">
        <f t="shared" si="7"/>
        <v>0</v>
      </c>
      <c r="I33" s="112">
        <f t="shared" si="7"/>
        <v>0</v>
      </c>
      <c r="J33" s="112">
        <f t="shared" si="7"/>
        <v>0</v>
      </c>
      <c r="K33" s="112">
        <f t="shared" si="7"/>
        <v>0</v>
      </c>
      <c r="L33" s="112">
        <f t="shared" si="7"/>
        <v>0</v>
      </c>
      <c r="M33" s="112">
        <f t="shared" si="7"/>
        <v>0</v>
      </c>
      <c r="O33" s="105"/>
      <c r="P33" s="105"/>
      <c r="Q33" s="105"/>
    </row>
    <row r="34" spans="1:17" ht="17.100000000000001" customHeight="1" x14ac:dyDescent="0.25">
      <c r="A34" s="113" t="s">
        <v>85</v>
      </c>
      <c r="B34" s="114">
        <v>5504409.2200000007</v>
      </c>
      <c r="C34" s="114">
        <v>5467157.5200000005</v>
      </c>
      <c r="D34" s="114">
        <v>5429531.7200000007</v>
      </c>
      <c r="E34" s="114">
        <v>5392384.6900000004</v>
      </c>
      <c r="F34" s="114"/>
      <c r="G34" s="114"/>
      <c r="H34" s="114"/>
      <c r="I34" s="114"/>
      <c r="J34" s="114"/>
      <c r="K34" s="114"/>
      <c r="L34" s="114"/>
      <c r="M34" s="114"/>
    </row>
    <row r="35" spans="1:17" ht="17.100000000000001" customHeight="1" x14ac:dyDescent="0.25">
      <c r="A35" s="113" t="s">
        <v>88</v>
      </c>
      <c r="B35" s="114">
        <v>2529635.8400000003</v>
      </c>
      <c r="C35" s="114">
        <v>3024156.6200000006</v>
      </c>
      <c r="D35" s="114">
        <v>2748591.93</v>
      </c>
      <c r="E35" s="114">
        <v>2520785.3000000003</v>
      </c>
      <c r="F35" s="114"/>
      <c r="G35" s="114"/>
      <c r="H35" s="114"/>
      <c r="I35" s="114"/>
      <c r="J35" s="114"/>
      <c r="K35" s="114"/>
      <c r="L35" s="114"/>
      <c r="M35" s="114"/>
    </row>
    <row r="36" spans="1:17" ht="18" customHeight="1" x14ac:dyDescent="0.25">
      <c r="A36" s="111" t="s">
        <v>89</v>
      </c>
      <c r="B36" s="112">
        <f t="shared" ref="B36:M36" si="8">SUM(B37:B38)</f>
        <v>-52747347.569999985</v>
      </c>
      <c r="C36" s="112">
        <f t="shared" si="8"/>
        <v>-55673982.529999986</v>
      </c>
      <c r="D36" s="112">
        <f t="shared" si="8"/>
        <v>-58251557.339999974</v>
      </c>
      <c r="E36" s="112">
        <f t="shared" si="8"/>
        <v>-55817895.30999998</v>
      </c>
      <c r="F36" s="112">
        <f t="shared" si="8"/>
        <v>0</v>
      </c>
      <c r="G36" s="112">
        <f t="shared" si="8"/>
        <v>0</v>
      </c>
      <c r="H36" s="112">
        <f t="shared" si="8"/>
        <v>0</v>
      </c>
      <c r="I36" s="112">
        <f t="shared" si="8"/>
        <v>0</v>
      </c>
      <c r="J36" s="112">
        <f t="shared" si="8"/>
        <v>0</v>
      </c>
      <c r="K36" s="112">
        <f t="shared" si="8"/>
        <v>0</v>
      </c>
      <c r="L36" s="112">
        <f t="shared" si="8"/>
        <v>0</v>
      </c>
      <c r="M36" s="112">
        <f t="shared" si="8"/>
        <v>0</v>
      </c>
      <c r="O36" s="117"/>
      <c r="P36" s="105"/>
      <c r="Q36" s="105"/>
    </row>
    <row r="37" spans="1:17" ht="17.100000000000001" customHeight="1" x14ac:dyDescent="0.25">
      <c r="A37" s="113" t="s">
        <v>90</v>
      </c>
      <c r="B37" s="114">
        <v>-50362680.219999991</v>
      </c>
      <c r="C37" s="114">
        <f>+B37</f>
        <v>-50362680.219999991</v>
      </c>
      <c r="D37" s="114">
        <f>+C37</f>
        <v>-50362680.219999991</v>
      </c>
      <c r="E37" s="114">
        <f>+D37</f>
        <v>-50362680.219999991</v>
      </c>
      <c r="F37" s="114"/>
      <c r="G37" s="114"/>
      <c r="H37" s="114"/>
      <c r="I37" s="114"/>
      <c r="J37" s="114"/>
      <c r="K37" s="114"/>
      <c r="L37" s="114"/>
      <c r="M37" s="114"/>
      <c r="N37" s="104"/>
      <c r="P37" s="117"/>
    </row>
    <row r="38" spans="1:17" ht="17.100000000000001" customHeight="1" x14ac:dyDescent="0.25">
      <c r="A38" s="113" t="s">
        <v>91</v>
      </c>
      <c r="B38" s="114">
        <f>+DRE!B43</f>
        <v>-2384667.3499999922</v>
      </c>
      <c r="C38" s="114">
        <f>SUM(DRE!B43:C43)</f>
        <v>-5311302.3099999912</v>
      </c>
      <c r="D38" s="114">
        <f>SUM(DRE!$B$43:D43)</f>
        <v>-7888877.1199999824</v>
      </c>
      <c r="E38" s="114">
        <f>SUM(DRE!$B$43:E43)</f>
        <v>-5455215.0899999868</v>
      </c>
      <c r="F38" s="114"/>
      <c r="G38" s="114"/>
      <c r="H38" s="114"/>
      <c r="I38" s="114"/>
      <c r="J38" s="114"/>
      <c r="K38" s="114"/>
      <c r="L38" s="114"/>
      <c r="M38" s="114"/>
      <c r="N38" s="114"/>
      <c r="O38" s="117"/>
      <c r="P38" s="105"/>
      <c r="Q38" s="117"/>
    </row>
    <row r="40" spans="1:17" ht="15" customHeight="1" x14ac:dyDescent="0.25">
      <c r="C40" s="118"/>
      <c r="D40" s="118"/>
      <c r="E40" s="118"/>
      <c r="F40" s="118"/>
      <c r="G40" s="118"/>
      <c r="H40" s="118"/>
      <c r="I40" s="117"/>
      <c r="J40" s="117"/>
      <c r="K40" s="117"/>
      <c r="L40" s="117"/>
      <c r="M40" s="117"/>
      <c r="N40" s="117"/>
    </row>
    <row r="41" spans="1:17" ht="15" customHeight="1" x14ac:dyDescent="0.25">
      <c r="K41" s="117"/>
    </row>
    <row r="42" spans="1:17" ht="15" customHeight="1" x14ac:dyDescent="0.25">
      <c r="K42" s="117"/>
    </row>
  </sheetData>
  <mergeCells count="5">
    <mergeCell ref="A2:M2"/>
    <mergeCell ref="A3:M3"/>
    <mergeCell ref="A4:M4"/>
    <mergeCell ref="A6:M6"/>
    <mergeCell ref="A8:M8"/>
  </mergeCells>
  <printOptions horizontalCentered="1"/>
  <pageMargins left="0.51181102362204722" right="0.51181102362204722" top="1.1811023622047245" bottom="0.59055118110236227" header="0.31496062992125984" footer="0.31496062992125984"/>
  <pageSetup paperSize="9" scale="70" orientation="portrait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17E6-0586-40E5-A5F9-8ACF5A4D535D}">
  <dimension ref="A1:R48"/>
  <sheetViews>
    <sheetView showGridLines="0" zoomScale="80" zoomScaleNormal="80" workbookViewId="0">
      <selection activeCell="Q25" sqref="Q25"/>
    </sheetView>
  </sheetViews>
  <sheetFormatPr defaultColWidth="6.85546875" defaultRowHeight="15" customHeight="1" x14ac:dyDescent="0.25"/>
  <cols>
    <col min="1" max="1" width="44.42578125" style="97" customWidth="1"/>
    <col min="2" max="2" width="18.7109375" style="118" customWidth="1"/>
    <col min="3" max="5" width="18.7109375" style="97" customWidth="1"/>
    <col min="6" max="13" width="18.7109375" style="97" hidden="1" customWidth="1"/>
    <col min="14" max="14" width="18.7109375" style="97" customWidth="1"/>
    <col min="15" max="15" width="18.7109375" style="118" customWidth="1"/>
    <col min="16" max="16" width="12.140625" style="97" bestFit="1" customWidth="1"/>
    <col min="17" max="17" width="16.140625" style="97" bestFit="1" customWidth="1"/>
    <col min="18" max="18" width="15.42578125" style="97" bestFit="1" customWidth="1"/>
    <col min="19" max="16384" width="6.85546875" style="97"/>
  </cols>
  <sheetData>
    <row r="1" spans="1:18" ht="69.95" customHeight="1" x14ac:dyDescent="0.25">
      <c r="B1" s="98"/>
      <c r="O1" s="97"/>
    </row>
    <row r="2" spans="1:18" s="100" customFormat="1" ht="18" customHeight="1" x14ac:dyDescent="0.25">
      <c r="A2" s="99" t="s">
        <v>49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8" s="100" customFormat="1" ht="15" customHeight="1" x14ac:dyDescent="0.25">
      <c r="A3" s="96" t="s">
        <v>50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01"/>
    </row>
    <row r="4" spans="1:18" s="100" customFormat="1" ht="15" customHeight="1" x14ac:dyDescent="0.25">
      <c r="A4" s="89" t="s">
        <v>52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101"/>
    </row>
    <row r="5" spans="1:18" s="100" customFormat="1" ht="1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O5" s="101"/>
    </row>
    <row r="6" spans="1:18" s="100" customFormat="1" ht="15" customHeight="1" x14ac:dyDescent="0.25">
      <c r="A6" s="96" t="s">
        <v>54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101"/>
    </row>
    <row r="7" spans="1:18" s="100" customFormat="1" ht="18" customHeight="1" x14ac:dyDescent="0.25">
      <c r="N7" s="102"/>
    </row>
    <row r="8" spans="1:18" s="101" customFormat="1" ht="18" customHeight="1" x14ac:dyDescent="0.25">
      <c r="A8" s="89" t="s">
        <v>92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1:18" ht="18" customHeight="1" x14ac:dyDescent="0.25">
      <c r="B9" s="103"/>
      <c r="C9" s="103"/>
      <c r="D9" s="103"/>
      <c r="E9" s="103"/>
      <c r="F9" s="103"/>
      <c r="G9" s="104"/>
      <c r="H9" s="103"/>
      <c r="I9" s="103"/>
      <c r="J9" s="103"/>
      <c r="K9" s="103"/>
      <c r="L9" s="103"/>
      <c r="N9" s="105"/>
      <c r="O9" s="97"/>
    </row>
    <row r="10" spans="1:18" ht="18" customHeight="1" x14ac:dyDescent="0.25">
      <c r="A10" s="106"/>
      <c r="B10" s="119">
        <v>45689</v>
      </c>
      <c r="C10" s="119">
        <v>45717</v>
      </c>
      <c r="D10" s="119">
        <v>45748</v>
      </c>
      <c r="E10" s="119">
        <v>45778</v>
      </c>
      <c r="F10" s="119">
        <v>45809</v>
      </c>
      <c r="G10" s="119">
        <v>45839</v>
      </c>
      <c r="H10" s="119">
        <v>45870</v>
      </c>
      <c r="I10" s="119">
        <v>45901</v>
      </c>
      <c r="J10" s="119">
        <v>45931</v>
      </c>
      <c r="K10" s="119">
        <v>45962</v>
      </c>
      <c r="L10" s="119">
        <v>45992</v>
      </c>
      <c r="M10" s="119">
        <v>45658</v>
      </c>
      <c r="N10" s="108" t="s">
        <v>28</v>
      </c>
      <c r="O10" s="97"/>
    </row>
    <row r="11" spans="1:18" ht="18" customHeight="1" x14ac:dyDescent="0.25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O11" s="97"/>
    </row>
    <row r="12" spans="1:18" ht="18" customHeight="1" x14ac:dyDescent="0.25">
      <c r="A12" s="109" t="s">
        <v>93</v>
      </c>
      <c r="B12" s="110">
        <f t="shared" ref="B12:N12" si="0">SUM(B13:B17)</f>
        <v>64288192.920000002</v>
      </c>
      <c r="C12" s="110">
        <f t="shared" si="0"/>
        <v>65169234</v>
      </c>
      <c r="D12" s="110">
        <f t="shared" si="0"/>
        <v>66234849.13000001</v>
      </c>
      <c r="E12" s="110">
        <f t="shared" si="0"/>
        <v>65546501.25</v>
      </c>
      <c r="F12" s="110">
        <f t="shared" si="0"/>
        <v>0</v>
      </c>
      <c r="G12" s="110">
        <f t="shared" si="0"/>
        <v>0</v>
      </c>
      <c r="H12" s="110">
        <f t="shared" si="0"/>
        <v>0</v>
      </c>
      <c r="I12" s="110">
        <f t="shared" si="0"/>
        <v>0</v>
      </c>
      <c r="J12" s="110">
        <f t="shared" si="0"/>
        <v>0</v>
      </c>
      <c r="K12" s="110">
        <f t="shared" si="0"/>
        <v>0</v>
      </c>
      <c r="L12" s="110">
        <f t="shared" si="0"/>
        <v>0</v>
      </c>
      <c r="M12" s="110">
        <f t="shared" si="0"/>
        <v>0</v>
      </c>
      <c r="N12" s="110">
        <f t="shared" si="0"/>
        <v>261238777.30000001</v>
      </c>
      <c r="O12" s="117"/>
      <c r="P12" s="105"/>
      <c r="R12" s="117"/>
    </row>
    <row r="13" spans="1:18" ht="17.100000000000001" customHeight="1" x14ac:dyDescent="0.25">
      <c r="A13" s="113" t="s">
        <v>94</v>
      </c>
      <c r="B13" s="114">
        <f>59957254.47+2655998.81</f>
        <v>62613253.280000001</v>
      </c>
      <c r="C13" s="114">
        <v>63372000.189999998</v>
      </c>
      <c r="D13" s="114">
        <v>63284122.810000002</v>
      </c>
      <c r="E13" s="114">
        <v>63482360.770000003</v>
      </c>
      <c r="F13" s="114"/>
      <c r="G13" s="114"/>
      <c r="H13" s="114"/>
      <c r="I13" s="114"/>
      <c r="J13" s="114"/>
      <c r="K13" s="114"/>
      <c r="L13" s="114"/>
      <c r="M13" s="114"/>
      <c r="N13" s="120">
        <f>SUM(B13:M13)</f>
        <v>252751737.05000001</v>
      </c>
      <c r="O13" s="97"/>
    </row>
    <row r="14" spans="1:18" ht="17.100000000000001" customHeight="1" x14ac:dyDescent="0.25">
      <c r="A14" s="113" t="s">
        <v>95</v>
      </c>
      <c r="B14" s="114">
        <v>1520695.57</v>
      </c>
      <c r="C14" s="114">
        <v>1553676.07</v>
      </c>
      <c r="D14" s="114">
        <v>1877895.56</v>
      </c>
      <c r="E14" s="114">
        <v>1586566.25</v>
      </c>
      <c r="F14" s="114"/>
      <c r="G14" s="114"/>
      <c r="H14" s="114"/>
      <c r="I14" s="114"/>
      <c r="J14" s="114"/>
      <c r="K14" s="114"/>
      <c r="L14" s="114"/>
      <c r="M14" s="114"/>
      <c r="N14" s="120">
        <f>SUM(B14:M14)</f>
        <v>6538833.4500000002</v>
      </c>
      <c r="O14" s="97"/>
    </row>
    <row r="15" spans="1:18" ht="17.100000000000001" customHeight="1" x14ac:dyDescent="0.25">
      <c r="A15" s="113" t="s">
        <v>96</v>
      </c>
      <c r="B15" s="114">
        <v>57312.11</v>
      </c>
      <c r="C15" s="114">
        <v>155277.14000000001</v>
      </c>
      <c r="D15" s="114">
        <v>954316.27</v>
      </c>
      <c r="E15" s="114">
        <v>384908.41000000003</v>
      </c>
      <c r="F15" s="114"/>
      <c r="G15" s="114"/>
      <c r="H15" s="114"/>
      <c r="I15" s="114"/>
      <c r="J15" s="114"/>
      <c r="K15" s="114"/>
      <c r="L15" s="114"/>
      <c r="M15" s="114"/>
      <c r="N15" s="120">
        <f>SUM(B15:M15)</f>
        <v>1551813.9300000002</v>
      </c>
      <c r="O15" s="97"/>
    </row>
    <row r="16" spans="1:18" ht="17.100000000000001" customHeight="1" x14ac:dyDescent="0.25">
      <c r="A16" s="113" t="s">
        <v>97</v>
      </c>
      <c r="B16" s="114">
        <v>45210.85</v>
      </c>
      <c r="C16" s="114">
        <v>43947.519999999997</v>
      </c>
      <c r="D16" s="114">
        <v>43947.519999999997</v>
      </c>
      <c r="E16" s="114">
        <v>43947.519999999997</v>
      </c>
      <c r="F16" s="114"/>
      <c r="G16" s="114"/>
      <c r="H16" s="114"/>
      <c r="I16" s="114"/>
      <c r="J16" s="114"/>
      <c r="K16" s="114"/>
      <c r="L16" s="114"/>
      <c r="M16" s="114"/>
      <c r="N16" s="120">
        <f>SUM(B16:M16)</f>
        <v>177053.40999999997</v>
      </c>
      <c r="O16" s="121"/>
    </row>
    <row r="17" spans="1:18" ht="17.100000000000001" customHeight="1" x14ac:dyDescent="0.25">
      <c r="A17" s="113" t="s">
        <v>98</v>
      </c>
      <c r="B17" s="114">
        <v>51721.11</v>
      </c>
      <c r="C17" s="114">
        <v>44333.08</v>
      </c>
      <c r="D17" s="114">
        <v>74566.969999999987</v>
      </c>
      <c r="E17" s="114">
        <v>48718.3</v>
      </c>
      <c r="F17" s="114"/>
      <c r="G17" s="114"/>
      <c r="H17" s="114"/>
      <c r="I17" s="114"/>
      <c r="J17" s="114"/>
      <c r="K17" s="114"/>
      <c r="L17" s="114"/>
      <c r="M17" s="114"/>
      <c r="N17" s="120">
        <f>SUM(B17:M17)</f>
        <v>219339.45999999996</v>
      </c>
      <c r="O17" s="97"/>
    </row>
    <row r="18" spans="1:18" s="124" customFormat="1" ht="9.9499999999999993" customHeight="1" x14ac:dyDescent="0.25">
      <c r="A18" s="113"/>
      <c r="B18" s="122"/>
      <c r="C18" s="122"/>
      <c r="D18" s="114"/>
      <c r="E18" s="122"/>
      <c r="F18" s="122"/>
      <c r="G18" s="122"/>
      <c r="H18" s="122"/>
      <c r="I18" s="122"/>
      <c r="J18" s="122"/>
      <c r="K18" s="122"/>
      <c r="L18" s="122"/>
      <c r="M18" s="122"/>
      <c r="N18" s="120"/>
      <c r="O18" s="123"/>
      <c r="Q18" s="123"/>
      <c r="R18" s="125"/>
    </row>
    <row r="19" spans="1:18" ht="18" customHeight="1" x14ac:dyDescent="0.25">
      <c r="A19" s="109" t="s">
        <v>99</v>
      </c>
      <c r="B19" s="110">
        <f t="shared" ref="B19:N19" si="1">SUM(B27:B35)+B26</f>
        <v>-66780204.529999994</v>
      </c>
      <c r="C19" s="110">
        <f t="shared" si="1"/>
        <v>-68266383.969999999</v>
      </c>
      <c r="D19" s="110">
        <f t="shared" si="1"/>
        <v>-68958601.030000001</v>
      </c>
      <c r="E19" s="110">
        <f t="shared" si="1"/>
        <v>-63284120.660000004</v>
      </c>
      <c r="F19" s="110">
        <f t="shared" si="1"/>
        <v>0</v>
      </c>
      <c r="G19" s="110">
        <f t="shared" si="1"/>
        <v>0</v>
      </c>
      <c r="H19" s="110">
        <f t="shared" si="1"/>
        <v>0</v>
      </c>
      <c r="I19" s="110">
        <f t="shared" si="1"/>
        <v>0</v>
      </c>
      <c r="J19" s="110">
        <f t="shared" si="1"/>
        <v>0</v>
      </c>
      <c r="K19" s="110">
        <f t="shared" si="1"/>
        <v>0</v>
      </c>
      <c r="L19" s="110">
        <f t="shared" si="1"/>
        <v>0</v>
      </c>
      <c r="M19" s="110">
        <f t="shared" si="1"/>
        <v>0</v>
      </c>
      <c r="N19" s="110">
        <f t="shared" si="1"/>
        <v>-267289310.18999994</v>
      </c>
      <c r="O19" s="117"/>
      <c r="P19" s="105"/>
      <c r="R19" s="117"/>
    </row>
    <row r="20" spans="1:18" ht="17.100000000000001" customHeight="1" x14ac:dyDescent="0.25">
      <c r="A20" s="126" t="s">
        <v>100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97"/>
    </row>
    <row r="21" spans="1:18" ht="17.100000000000001" customHeight="1" x14ac:dyDescent="0.25">
      <c r="A21" s="128" t="s">
        <v>101</v>
      </c>
      <c r="B21" s="114">
        <v>-30008973.199999996</v>
      </c>
      <c r="C21" s="114">
        <v>-28965108.759999994</v>
      </c>
      <c r="D21" s="114">
        <v>-29493947.939999998</v>
      </c>
      <c r="E21" s="114">
        <v>-27294838.370000001</v>
      </c>
      <c r="F21" s="114"/>
      <c r="G21" s="114"/>
      <c r="H21" s="114"/>
      <c r="I21" s="114"/>
      <c r="J21" s="114"/>
      <c r="K21" s="114"/>
      <c r="L21" s="114"/>
      <c r="M21" s="114"/>
      <c r="N21" s="120">
        <f t="shared" ref="N21" si="2">SUM(B21:M21)</f>
        <v>-115762868.27</v>
      </c>
      <c r="O21" s="97"/>
    </row>
    <row r="22" spans="1:18" ht="17.100000000000001" customHeight="1" x14ac:dyDescent="0.25">
      <c r="A22" s="128" t="s">
        <v>102</v>
      </c>
      <c r="B22" s="114">
        <v>-4164412.47</v>
      </c>
      <c r="C22" s="114">
        <v>-3717272.2</v>
      </c>
      <c r="D22" s="114">
        <v>-3424137.27</v>
      </c>
      <c r="E22" s="114">
        <v>-2860231.94</v>
      </c>
      <c r="F22" s="114"/>
      <c r="G22" s="114"/>
      <c r="H22" s="114"/>
      <c r="I22" s="114"/>
      <c r="J22" s="114"/>
      <c r="K22" s="114"/>
      <c r="L22" s="114"/>
      <c r="M22" s="114"/>
      <c r="N22" s="120">
        <f>SUM(B22:M22)</f>
        <v>-14166053.879999999</v>
      </c>
      <c r="O22" s="117"/>
    </row>
    <row r="23" spans="1:18" ht="17.100000000000001" customHeight="1" x14ac:dyDescent="0.25">
      <c r="A23" s="128" t="s">
        <v>103</v>
      </c>
      <c r="B23" s="114">
        <v>-3586135.3499999996</v>
      </c>
      <c r="C23" s="114">
        <v>-3429884.75</v>
      </c>
      <c r="D23" s="114">
        <v>-3707497.7800000003</v>
      </c>
      <c r="E23" s="114">
        <v>-3448679.8</v>
      </c>
      <c r="F23" s="114"/>
      <c r="G23" s="114"/>
      <c r="H23" s="114"/>
      <c r="I23" s="114"/>
      <c r="J23" s="114"/>
      <c r="K23" s="114"/>
      <c r="L23" s="114"/>
      <c r="M23" s="114"/>
      <c r="N23" s="120">
        <f t="shared" ref="N23" si="3">SUM(B23:M23)</f>
        <v>-14172197.68</v>
      </c>
      <c r="O23" s="97"/>
    </row>
    <row r="24" spans="1:18" ht="17.100000000000001" customHeight="1" x14ac:dyDescent="0.25">
      <c r="A24" s="128" t="s">
        <v>104</v>
      </c>
      <c r="B24" s="114">
        <v>-2676783.56</v>
      </c>
      <c r="C24" s="114">
        <v>-2776941.84</v>
      </c>
      <c r="D24" s="114">
        <v>-2775470.37</v>
      </c>
      <c r="E24" s="114">
        <v>-2612815.81</v>
      </c>
      <c r="F24" s="114"/>
      <c r="G24" s="114"/>
      <c r="H24" s="114"/>
      <c r="I24" s="114"/>
      <c r="J24" s="114"/>
      <c r="K24" s="114"/>
      <c r="L24" s="114"/>
      <c r="M24" s="114"/>
      <c r="N24" s="120">
        <f>SUM(B24:M24)</f>
        <v>-10842011.58</v>
      </c>
      <c r="O24" s="117"/>
    </row>
    <row r="25" spans="1:18" ht="17.100000000000001" customHeight="1" x14ac:dyDescent="0.25">
      <c r="A25" s="128" t="s">
        <v>105</v>
      </c>
      <c r="B25" s="114">
        <v>-2630957.86</v>
      </c>
      <c r="C25" s="114">
        <v>-2490867.0099999998</v>
      </c>
      <c r="D25" s="114">
        <v>-2534859.3899999997</v>
      </c>
      <c r="E25" s="114">
        <v>-2411743.35</v>
      </c>
      <c r="F25" s="114"/>
      <c r="G25" s="114"/>
      <c r="H25" s="114"/>
      <c r="I25" s="114"/>
      <c r="J25" s="114"/>
      <c r="K25" s="114"/>
      <c r="L25" s="114"/>
      <c r="M25" s="114"/>
      <c r="N25" s="120">
        <f>SUM(B25:M25)</f>
        <v>-10068427.609999999</v>
      </c>
      <c r="O25" s="117"/>
    </row>
    <row r="26" spans="1:18" ht="18" customHeight="1" x14ac:dyDescent="0.25">
      <c r="A26" s="129" t="s">
        <v>106</v>
      </c>
      <c r="B26" s="127">
        <f t="shared" ref="B26:N26" si="4">SUM(B21:B25)</f>
        <v>-43067262.439999998</v>
      </c>
      <c r="C26" s="127">
        <f t="shared" si="4"/>
        <v>-41380074.559999995</v>
      </c>
      <c r="D26" s="127">
        <f t="shared" si="4"/>
        <v>-41935912.749999993</v>
      </c>
      <c r="E26" s="127">
        <f t="shared" si="4"/>
        <v>-38628309.270000003</v>
      </c>
      <c r="F26" s="127">
        <f t="shared" si="4"/>
        <v>0</v>
      </c>
      <c r="G26" s="127">
        <f t="shared" si="4"/>
        <v>0</v>
      </c>
      <c r="H26" s="127">
        <f t="shared" si="4"/>
        <v>0</v>
      </c>
      <c r="I26" s="127">
        <f t="shared" si="4"/>
        <v>0</v>
      </c>
      <c r="J26" s="127">
        <f t="shared" si="4"/>
        <v>0</v>
      </c>
      <c r="K26" s="127">
        <f t="shared" si="4"/>
        <v>0</v>
      </c>
      <c r="L26" s="127">
        <f t="shared" si="4"/>
        <v>0</v>
      </c>
      <c r="M26" s="127">
        <f t="shared" si="4"/>
        <v>0</v>
      </c>
      <c r="N26" s="127">
        <f t="shared" si="4"/>
        <v>-165011559.01999998</v>
      </c>
      <c r="O26" s="117"/>
    </row>
    <row r="27" spans="1:18" ht="17.100000000000001" customHeight="1" x14ac:dyDescent="0.25">
      <c r="A27" s="113" t="s">
        <v>107</v>
      </c>
      <c r="B27" s="114">
        <v>-15045599.77</v>
      </c>
      <c r="C27" s="114">
        <v>-14041141.07</v>
      </c>
      <c r="D27" s="114">
        <v>-15655071.280000005</v>
      </c>
      <c r="E27" s="114">
        <v>-14731091.289999999</v>
      </c>
      <c r="F27" s="114"/>
      <c r="G27" s="114"/>
      <c r="H27" s="114"/>
      <c r="I27" s="114"/>
      <c r="J27" s="114"/>
      <c r="K27" s="114"/>
      <c r="L27" s="114"/>
      <c r="M27" s="114"/>
      <c r="N27" s="120">
        <f t="shared" ref="N27:N35" si="5">SUM(B27:M27)</f>
        <v>-59472903.410000004</v>
      </c>
      <c r="O27" s="117"/>
    </row>
    <row r="28" spans="1:18" ht="17.100000000000001" customHeight="1" x14ac:dyDescent="0.25">
      <c r="A28" s="113" t="s">
        <v>108</v>
      </c>
      <c r="B28" s="114">
        <v>-6276266.0600000005</v>
      </c>
      <c r="C28" s="114">
        <v>-9905501.0199999996</v>
      </c>
      <c r="D28" s="114">
        <v>-6944711.6599999992</v>
      </c>
      <c r="E28" s="114">
        <v>-6304679.6699999999</v>
      </c>
      <c r="F28" s="114"/>
      <c r="G28" s="114"/>
      <c r="H28" s="114"/>
      <c r="I28" s="114"/>
      <c r="J28" s="114"/>
      <c r="K28" s="114"/>
      <c r="L28" s="114"/>
      <c r="M28" s="114"/>
      <c r="N28" s="120">
        <f t="shared" si="5"/>
        <v>-29431158.409999996</v>
      </c>
      <c r="O28" s="117"/>
    </row>
    <row r="29" spans="1:18" ht="17.100000000000001" customHeight="1" x14ac:dyDescent="0.25">
      <c r="A29" s="113" t="s">
        <v>109</v>
      </c>
      <c r="B29" s="114">
        <v>-773705.39999999991</v>
      </c>
      <c r="C29" s="114">
        <v>-1059561.7299999995</v>
      </c>
      <c r="D29" s="114">
        <v>-1498962.9400000002</v>
      </c>
      <c r="E29" s="114">
        <v>-1731912.75</v>
      </c>
      <c r="F29" s="114"/>
      <c r="G29" s="114"/>
      <c r="H29" s="114"/>
      <c r="I29" s="114"/>
      <c r="J29" s="114"/>
      <c r="K29" s="114"/>
      <c r="L29" s="114"/>
      <c r="M29" s="114"/>
      <c r="N29" s="120">
        <f t="shared" si="5"/>
        <v>-5064142.8199999994</v>
      </c>
      <c r="O29" s="117"/>
    </row>
    <row r="30" spans="1:18" ht="17.100000000000001" customHeight="1" x14ac:dyDescent="0.25">
      <c r="A30" s="113" t="s">
        <v>110</v>
      </c>
      <c r="B30" s="114">
        <v>-317650.12</v>
      </c>
      <c r="C30" s="114">
        <v>-440867.85000000003</v>
      </c>
      <c r="D30" s="114">
        <v>-1200861.81</v>
      </c>
      <c r="E30" s="114">
        <v>-912076.19000000006</v>
      </c>
      <c r="F30" s="114"/>
      <c r="G30" s="114"/>
      <c r="H30" s="114"/>
      <c r="I30" s="114"/>
      <c r="J30" s="114"/>
      <c r="K30" s="114"/>
      <c r="L30" s="114"/>
      <c r="M30" s="114"/>
      <c r="N30" s="120">
        <f>SUM(B30:M30)</f>
        <v>-2871455.97</v>
      </c>
      <c r="O30" s="97"/>
    </row>
    <row r="31" spans="1:18" ht="17.100000000000001" customHeight="1" x14ac:dyDescent="0.25">
      <c r="A31" s="113" t="s">
        <v>111</v>
      </c>
      <c r="B31" s="114">
        <v>-369850.50000000006</v>
      </c>
      <c r="C31" s="114">
        <v>-372799.07</v>
      </c>
      <c r="D31" s="114">
        <v>-424387.08</v>
      </c>
      <c r="E31" s="114">
        <v>-388774.65</v>
      </c>
      <c r="F31" s="114"/>
      <c r="G31" s="114"/>
      <c r="H31" s="114"/>
      <c r="I31" s="114"/>
      <c r="J31" s="114"/>
      <c r="K31" s="114"/>
      <c r="L31" s="114"/>
      <c r="M31" s="114"/>
      <c r="N31" s="120">
        <f>SUM(B31:M31)</f>
        <v>-1555811.3000000003</v>
      </c>
      <c r="O31" s="130"/>
    </row>
    <row r="32" spans="1:18" ht="17.100000000000001" customHeight="1" x14ac:dyDescent="0.25">
      <c r="A32" s="113" t="s">
        <v>112</v>
      </c>
      <c r="B32" s="114">
        <v>-237395.22</v>
      </c>
      <c r="C32" s="114">
        <v>-499583.65</v>
      </c>
      <c r="D32" s="114">
        <v>61557.56</v>
      </c>
      <c r="E32" s="114">
        <v>40403.949999999983</v>
      </c>
      <c r="F32" s="114"/>
      <c r="G32" s="114"/>
      <c r="H32" s="114"/>
      <c r="I32" s="114"/>
      <c r="J32" s="114"/>
      <c r="K32" s="114"/>
      <c r="L32" s="114"/>
      <c r="M32" s="114"/>
      <c r="N32" s="120">
        <f t="shared" si="5"/>
        <v>-635017.3600000001</v>
      </c>
      <c r="O32" s="130"/>
    </row>
    <row r="33" spans="1:18" ht="17.100000000000001" customHeight="1" x14ac:dyDescent="0.25">
      <c r="A33" s="113" t="s">
        <v>113</v>
      </c>
      <c r="B33" s="114">
        <v>-93462.78</v>
      </c>
      <c r="C33" s="114">
        <v>-90861.75</v>
      </c>
      <c r="D33" s="114">
        <v>-89216.939999999988</v>
      </c>
      <c r="E33" s="114">
        <v>-89032.86</v>
      </c>
      <c r="F33" s="114"/>
      <c r="G33" s="114"/>
      <c r="H33" s="114"/>
      <c r="I33" s="114"/>
      <c r="J33" s="114"/>
      <c r="K33" s="114"/>
      <c r="L33" s="114"/>
      <c r="M33" s="114"/>
      <c r="N33" s="120">
        <f t="shared" si="5"/>
        <v>-362574.32999999996</v>
      </c>
      <c r="O33" s="130"/>
    </row>
    <row r="34" spans="1:18" ht="17.100000000000001" customHeight="1" x14ac:dyDescent="0.25">
      <c r="A34" s="113" t="s">
        <v>114</v>
      </c>
      <c r="B34" s="115">
        <v>0</v>
      </c>
      <c r="C34" s="115">
        <v>0</v>
      </c>
      <c r="D34" s="115">
        <v>0</v>
      </c>
      <c r="E34" s="115">
        <v>0</v>
      </c>
      <c r="F34" s="115"/>
      <c r="G34" s="115"/>
      <c r="H34" s="115"/>
      <c r="I34" s="115"/>
      <c r="J34" s="115"/>
      <c r="K34" s="114"/>
      <c r="L34" s="115"/>
      <c r="M34" s="115"/>
      <c r="N34" s="115">
        <f>SUM(B34:M34)</f>
        <v>0</v>
      </c>
      <c r="O34" s="97"/>
    </row>
    <row r="35" spans="1:18" ht="17.100000000000001" customHeight="1" x14ac:dyDescent="0.25">
      <c r="A35" s="113" t="s">
        <v>115</v>
      </c>
      <c r="B35" s="114">
        <v>-599012.24</v>
      </c>
      <c r="C35" s="114">
        <v>-475993.27</v>
      </c>
      <c r="D35" s="114">
        <v>-1271034.1299999999</v>
      </c>
      <c r="E35" s="114">
        <v>-538647.92999999993</v>
      </c>
      <c r="F35" s="114"/>
      <c r="G35" s="114"/>
      <c r="H35" s="114"/>
      <c r="I35" s="114"/>
      <c r="J35" s="114"/>
      <c r="K35" s="114"/>
      <c r="L35" s="114"/>
      <c r="M35" s="114"/>
      <c r="N35" s="120">
        <f t="shared" si="5"/>
        <v>-2884687.5699999994</v>
      </c>
      <c r="O35" s="97"/>
    </row>
    <row r="36" spans="1:18" ht="9.9499999999999993" customHeight="1" x14ac:dyDescent="0.25">
      <c r="A36" s="113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0"/>
      <c r="N36" s="120"/>
      <c r="O36" s="97"/>
    </row>
    <row r="37" spans="1:18" ht="18" customHeight="1" x14ac:dyDescent="0.25">
      <c r="A37" s="109" t="s">
        <v>116</v>
      </c>
      <c r="B37" s="110">
        <f t="shared" ref="B37:N37" si="6">B12+B19</f>
        <v>-2492011.609999992</v>
      </c>
      <c r="C37" s="110">
        <f t="shared" si="6"/>
        <v>-3097149.9699999988</v>
      </c>
      <c r="D37" s="110">
        <f t="shared" si="6"/>
        <v>-2723751.8999999911</v>
      </c>
      <c r="E37" s="110">
        <f t="shared" si="6"/>
        <v>2262380.5899999961</v>
      </c>
      <c r="F37" s="110">
        <f t="shared" si="6"/>
        <v>0</v>
      </c>
      <c r="G37" s="110">
        <f t="shared" si="6"/>
        <v>0</v>
      </c>
      <c r="H37" s="110">
        <f t="shared" si="6"/>
        <v>0</v>
      </c>
      <c r="I37" s="110">
        <f t="shared" si="6"/>
        <v>0</v>
      </c>
      <c r="J37" s="110">
        <f t="shared" si="6"/>
        <v>0</v>
      </c>
      <c r="K37" s="110">
        <f t="shared" si="6"/>
        <v>0</v>
      </c>
      <c r="L37" s="110">
        <f t="shared" si="6"/>
        <v>0</v>
      </c>
      <c r="M37" s="110">
        <f t="shared" si="6"/>
        <v>0</v>
      </c>
      <c r="N37" s="110">
        <f t="shared" si="6"/>
        <v>-6050532.8899999261</v>
      </c>
      <c r="O37" s="97"/>
    </row>
    <row r="38" spans="1:18" ht="18" customHeight="1" x14ac:dyDescent="0.25">
      <c r="A38" s="131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97"/>
    </row>
    <row r="39" spans="1:18" ht="18" customHeight="1" x14ac:dyDescent="0.25">
      <c r="A39" s="132" t="s">
        <v>117</v>
      </c>
      <c r="B39" s="133">
        <f t="shared" ref="B39:M39" si="7">SUM(B40:B41)</f>
        <v>107344.26000000001</v>
      </c>
      <c r="C39" s="133">
        <f t="shared" si="7"/>
        <v>170515.01</v>
      </c>
      <c r="D39" s="133">
        <f t="shared" si="7"/>
        <v>146177.09</v>
      </c>
      <c r="E39" s="133">
        <f t="shared" si="7"/>
        <v>171281.44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3">
        <f t="shared" si="7"/>
        <v>0</v>
      </c>
      <c r="L39" s="133">
        <f t="shared" si="7"/>
        <v>0</v>
      </c>
      <c r="M39" s="133">
        <f t="shared" si="7"/>
        <v>0</v>
      </c>
      <c r="N39" s="133">
        <f>SUM(N40:N41)</f>
        <v>595317.79999999993</v>
      </c>
      <c r="O39" s="97"/>
    </row>
    <row r="40" spans="1:18" ht="17.100000000000001" customHeight="1" x14ac:dyDescent="0.25">
      <c r="A40" s="113" t="s">
        <v>118</v>
      </c>
      <c r="B40" s="114">
        <v>108188.63</v>
      </c>
      <c r="C40" s="114">
        <v>203751.71</v>
      </c>
      <c r="D40" s="114">
        <v>168644.56</v>
      </c>
      <c r="E40" s="114">
        <v>172602.03</v>
      </c>
      <c r="F40" s="114"/>
      <c r="G40" s="114"/>
      <c r="H40" s="114"/>
      <c r="I40" s="114"/>
      <c r="J40" s="114"/>
      <c r="K40" s="114"/>
      <c r="L40" s="114"/>
      <c r="M40" s="122"/>
      <c r="N40" s="120">
        <f>SUM(B40:M40)</f>
        <v>653186.92999999993</v>
      </c>
      <c r="O40" s="97"/>
    </row>
    <row r="41" spans="1:18" ht="17.100000000000001" customHeight="1" x14ac:dyDescent="0.25">
      <c r="A41" s="113" t="s">
        <v>119</v>
      </c>
      <c r="B41" s="114">
        <v>-844.37</v>
      </c>
      <c r="C41" s="114">
        <v>-33236.699999999997</v>
      </c>
      <c r="D41" s="114">
        <v>-22467.47</v>
      </c>
      <c r="E41" s="114">
        <v>-1320.59</v>
      </c>
      <c r="F41" s="114"/>
      <c r="G41" s="114"/>
      <c r="H41" s="114"/>
      <c r="I41" s="114"/>
      <c r="J41" s="114"/>
      <c r="K41" s="114"/>
      <c r="L41" s="114"/>
      <c r="M41" s="122"/>
      <c r="N41" s="120">
        <f>SUM(B41:M41)</f>
        <v>-57869.13</v>
      </c>
      <c r="O41" s="97"/>
    </row>
    <row r="42" spans="1:18" ht="9.9499999999999993" customHeight="1" x14ac:dyDescent="0.25">
      <c r="A42" s="113"/>
      <c r="B42" s="122"/>
      <c r="C42" s="122"/>
      <c r="D42" s="122"/>
      <c r="E42" s="122"/>
      <c r="F42" s="122"/>
      <c r="G42" s="122"/>
      <c r="H42" s="122"/>
      <c r="I42" s="114"/>
      <c r="J42" s="122"/>
      <c r="K42" s="122"/>
      <c r="L42" s="122"/>
      <c r="M42" s="120"/>
      <c r="N42" s="120"/>
      <c r="O42" s="97"/>
    </row>
    <row r="43" spans="1:18" ht="18" customHeight="1" x14ac:dyDescent="0.25">
      <c r="A43" s="134" t="s">
        <v>91</v>
      </c>
      <c r="B43" s="135">
        <f t="shared" ref="B43:M43" si="8">B37+B39</f>
        <v>-2384667.3499999922</v>
      </c>
      <c r="C43" s="135">
        <f t="shared" si="8"/>
        <v>-2926634.959999999</v>
      </c>
      <c r="D43" s="135">
        <f t="shared" si="8"/>
        <v>-2577574.8099999912</v>
      </c>
      <c r="E43" s="135">
        <f t="shared" si="8"/>
        <v>2433662.0299999961</v>
      </c>
      <c r="F43" s="135">
        <f t="shared" si="8"/>
        <v>0</v>
      </c>
      <c r="G43" s="135">
        <f t="shared" si="8"/>
        <v>0</v>
      </c>
      <c r="H43" s="135">
        <f t="shared" si="8"/>
        <v>0</v>
      </c>
      <c r="I43" s="135">
        <f t="shared" si="8"/>
        <v>0</v>
      </c>
      <c r="J43" s="135">
        <f t="shared" si="8"/>
        <v>0</v>
      </c>
      <c r="K43" s="135">
        <f t="shared" si="8"/>
        <v>0</v>
      </c>
      <c r="L43" s="135">
        <f t="shared" si="8"/>
        <v>0</v>
      </c>
      <c r="M43" s="135">
        <f t="shared" si="8"/>
        <v>0</v>
      </c>
      <c r="N43" s="135">
        <f>N37+N39</f>
        <v>-5455215.0899999263</v>
      </c>
      <c r="O43" s="97"/>
    </row>
    <row r="44" spans="1:18" s="124" customFormat="1" ht="15" customHeight="1" x14ac:dyDescent="0.25">
      <c r="B44" s="123"/>
      <c r="N44" s="123"/>
      <c r="O44" s="123"/>
      <c r="Q44" s="123"/>
      <c r="R44" s="125"/>
    </row>
    <row r="45" spans="1:18" s="124" customFormat="1" ht="15" customHeight="1" x14ac:dyDescent="0.25">
      <c r="A45" s="97"/>
      <c r="B45" s="123"/>
      <c r="F45" s="136">
        <v>-2937930.2900000135</v>
      </c>
      <c r="G45" s="136">
        <v>-3387685.7700000154</v>
      </c>
      <c r="H45" s="137"/>
      <c r="N45" s="123"/>
      <c r="O45" s="123"/>
      <c r="Q45" s="123"/>
      <c r="R45" s="125"/>
    </row>
    <row r="46" spans="1:18" s="124" customFormat="1" ht="15" customHeight="1" x14ac:dyDescent="0.25">
      <c r="B46" s="138"/>
      <c r="C46" s="138"/>
      <c r="D46" s="138"/>
      <c r="E46" s="138"/>
      <c r="F46" s="136">
        <f>+F45-F43</f>
        <v>-2937930.2900000135</v>
      </c>
      <c r="G46" s="136">
        <f>+G45-G43</f>
        <v>-3387685.7700000154</v>
      </c>
      <c r="H46" s="139"/>
      <c r="I46" s="138"/>
      <c r="J46" s="138"/>
      <c r="N46" s="123"/>
      <c r="O46" s="123"/>
      <c r="Q46" s="123"/>
      <c r="R46" s="125"/>
    </row>
    <row r="47" spans="1:18" s="124" customFormat="1" ht="15" customHeight="1" x14ac:dyDescent="0.25">
      <c r="B47" s="123"/>
      <c r="C47" s="123"/>
      <c r="D47" s="123"/>
      <c r="E47" s="123"/>
      <c r="F47" s="137"/>
      <c r="G47" s="137"/>
      <c r="H47" s="136"/>
      <c r="I47" s="123"/>
      <c r="J47" s="123"/>
      <c r="N47" s="123"/>
      <c r="O47" s="123"/>
    </row>
    <row r="48" spans="1:18" ht="15" customHeight="1" x14ac:dyDescent="0.25">
      <c r="L48" s="124"/>
      <c r="M48" s="124"/>
      <c r="N48" s="123"/>
    </row>
  </sheetData>
  <mergeCells count="5">
    <mergeCell ref="A2:N2"/>
    <mergeCell ref="A3:N3"/>
    <mergeCell ref="A4:N4"/>
    <mergeCell ref="A6:N6"/>
    <mergeCell ref="A8:N8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68" orientation="portrait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showGridLines="0" zoomScale="70" zoomScaleNormal="70" workbookViewId="0">
      <selection activeCell="G33" sqref="G33"/>
    </sheetView>
  </sheetViews>
  <sheetFormatPr defaultColWidth="9.140625" defaultRowHeight="15" x14ac:dyDescent="0.25"/>
  <cols>
    <col min="1" max="1" width="54.85546875" style="1" customWidth="1"/>
    <col min="2" max="2" width="2.7109375" style="1" customWidth="1"/>
    <col min="3" max="6" width="16.85546875" style="1" customWidth="1"/>
    <col min="7" max="16384" width="9.140625" style="1"/>
  </cols>
  <sheetData>
    <row r="1" spans="1:6" ht="65.25" customHeight="1" x14ac:dyDescent="0.25">
      <c r="A1" s="90"/>
      <c r="B1" s="90"/>
    </row>
    <row r="2" spans="1:6" ht="21.95" customHeight="1" x14ac:dyDescent="0.25">
      <c r="A2" s="90"/>
      <c r="B2" s="90"/>
      <c r="C2" s="38"/>
      <c r="D2" s="38"/>
      <c r="E2" s="38"/>
      <c r="F2" s="38"/>
    </row>
    <row r="3" spans="1:6" ht="33" customHeight="1" x14ac:dyDescent="0.25">
      <c r="A3" s="91" t="s">
        <v>49</v>
      </c>
      <c r="B3" s="91"/>
      <c r="C3" s="91"/>
      <c r="D3" s="91"/>
      <c r="E3" s="91"/>
      <c r="F3" s="91"/>
    </row>
    <row r="4" spans="1:6" ht="23.25" customHeight="1" x14ac:dyDescent="0.25">
      <c r="A4" s="91" t="s">
        <v>50</v>
      </c>
      <c r="B4" s="91"/>
      <c r="C4" s="91"/>
      <c r="D4" s="91"/>
      <c r="E4" s="91"/>
      <c r="F4" s="91"/>
    </row>
    <row r="5" spans="1:6" ht="19.5" customHeight="1" x14ac:dyDescent="0.25">
      <c r="A5" s="92" t="s">
        <v>52</v>
      </c>
      <c r="B5" s="92"/>
      <c r="C5" s="92"/>
      <c r="D5" s="92"/>
      <c r="E5" s="92"/>
      <c r="F5" s="92"/>
    </row>
    <row r="6" spans="1:6" ht="15" customHeight="1" x14ac:dyDescent="0.25">
      <c r="A6" s="89" t="s">
        <v>53</v>
      </c>
      <c r="B6" s="89"/>
      <c r="C6" s="89"/>
      <c r="D6" s="89"/>
      <c r="E6" s="89"/>
      <c r="F6" s="89"/>
    </row>
    <row r="7" spans="1:6" ht="18" customHeight="1" x14ac:dyDescent="0.25">
      <c r="A7" s="89"/>
      <c r="B7" s="89"/>
      <c r="C7" s="89"/>
      <c r="D7" s="89"/>
      <c r="E7" s="89"/>
      <c r="F7" s="89"/>
    </row>
    <row r="8" spans="1:6" ht="18" x14ac:dyDescent="0.25">
      <c r="A8" s="67"/>
      <c r="B8" s="67"/>
      <c r="C8" s="66"/>
      <c r="D8" s="66"/>
      <c r="E8" s="66"/>
      <c r="F8" s="66"/>
    </row>
    <row r="9" spans="1:6" s="6" customFormat="1" x14ac:dyDescent="0.25">
      <c r="C9" s="53" t="s">
        <v>35</v>
      </c>
      <c r="D9" s="53" t="s">
        <v>29</v>
      </c>
      <c r="E9" s="53" t="s">
        <v>30</v>
      </c>
      <c r="F9" s="53" t="s">
        <v>31</v>
      </c>
    </row>
    <row r="10" spans="1:6" s="8" customFormat="1" ht="12" thickBot="1" x14ac:dyDescent="0.3">
      <c r="C10" s="55">
        <v>2025</v>
      </c>
      <c r="D10" s="55">
        <v>2025</v>
      </c>
      <c r="E10" s="55">
        <v>2025</v>
      </c>
      <c r="F10" s="55">
        <v>2025</v>
      </c>
    </row>
    <row r="11" spans="1:6" x14ac:dyDescent="0.25">
      <c r="C11" s="57"/>
      <c r="D11" s="57"/>
      <c r="E11" s="57"/>
      <c r="F11" s="57"/>
    </row>
    <row r="12" spans="1:6" s="11" customFormat="1" ht="16.5" thickBot="1" x14ac:dyDescent="0.3">
      <c r="A12" s="40" t="s">
        <v>0</v>
      </c>
      <c r="C12" s="58">
        <v>3021.2300000001214</v>
      </c>
      <c r="D12" s="58">
        <f>C43</f>
        <v>3841.9500000001249</v>
      </c>
      <c r="E12" s="58">
        <f>D43</f>
        <v>4385.5000000001237</v>
      </c>
      <c r="F12" s="58">
        <f>E43</f>
        <v>2151.3400000001175</v>
      </c>
    </row>
    <row r="13" spans="1:6" x14ac:dyDescent="0.25">
      <c r="C13" s="57"/>
      <c r="D13" s="57"/>
      <c r="E13" s="57"/>
      <c r="F13" s="57"/>
    </row>
    <row r="14" spans="1:6" s="13" customFormat="1" ht="33.75" customHeight="1" x14ac:dyDescent="0.25">
      <c r="A14" s="39" t="s">
        <v>1</v>
      </c>
      <c r="C14" s="39"/>
      <c r="D14" s="39"/>
      <c r="E14" s="39"/>
      <c r="F14" s="39"/>
    </row>
    <row r="15" spans="1:6" s="15" customFormat="1" ht="15.75" x14ac:dyDescent="0.25">
      <c r="A15" s="41" t="s">
        <v>2</v>
      </c>
      <c r="C15" s="64">
        <v>0</v>
      </c>
      <c r="D15" s="64">
        <v>0</v>
      </c>
      <c r="E15" s="64">
        <v>0</v>
      </c>
      <c r="F15" s="64">
        <v>0</v>
      </c>
    </row>
    <row r="16" spans="1:6" s="15" customFormat="1" ht="15.75" x14ac:dyDescent="0.25">
      <c r="A16" s="41" t="s">
        <v>3</v>
      </c>
      <c r="C16" s="64">
        <v>0</v>
      </c>
      <c r="D16" s="64">
        <v>0</v>
      </c>
      <c r="E16" s="64">
        <v>0</v>
      </c>
      <c r="F16" s="64">
        <v>0</v>
      </c>
    </row>
    <row r="17" spans="1:6" s="15" customFormat="1" ht="15.75" x14ac:dyDescent="0.25">
      <c r="A17" s="41" t="s">
        <v>4</v>
      </c>
      <c r="C17" s="52">
        <v>0</v>
      </c>
      <c r="D17" s="52">
        <v>0</v>
      </c>
      <c r="E17" s="64">
        <v>0</v>
      </c>
      <c r="F17" s="64">
        <v>0</v>
      </c>
    </row>
    <row r="18" spans="1:6" s="15" customFormat="1" ht="15.75" x14ac:dyDescent="0.25">
      <c r="A18" s="41" t="s">
        <v>5</v>
      </c>
      <c r="C18" s="52">
        <v>62844</v>
      </c>
      <c r="D18" s="52">
        <v>62844</v>
      </c>
      <c r="E18" s="52">
        <v>62844</v>
      </c>
      <c r="F18" s="52">
        <v>62850.96</v>
      </c>
    </row>
    <row r="19" spans="1:6" s="15" customFormat="1" ht="15.75" x14ac:dyDescent="0.25">
      <c r="A19" s="41" t="s">
        <v>6</v>
      </c>
      <c r="C19" s="52">
        <v>130.09</v>
      </c>
      <c r="D19" s="52">
        <v>177.36</v>
      </c>
      <c r="E19" s="52">
        <v>166.2</v>
      </c>
      <c r="F19" s="52">
        <v>182.61</v>
      </c>
    </row>
    <row r="20" spans="1:6" s="15" customFormat="1" ht="15.75" x14ac:dyDescent="0.25">
      <c r="A20" s="41" t="s">
        <v>7</v>
      </c>
      <c r="C20" s="52">
        <v>11.39</v>
      </c>
      <c r="D20" s="52">
        <v>0.09</v>
      </c>
      <c r="E20" s="64">
        <v>30.89</v>
      </c>
      <c r="F20" s="64">
        <v>0</v>
      </c>
    </row>
    <row r="21" spans="1:6" s="11" customFormat="1" ht="15.75" x14ac:dyDescent="0.25">
      <c r="A21" s="42" t="s">
        <v>8</v>
      </c>
      <c r="B21" s="48"/>
      <c r="C21" s="43">
        <f t="shared" ref="C21:D21" si="0">SUM(C15:C20)</f>
        <v>62985.479999999996</v>
      </c>
      <c r="D21" s="43">
        <f t="shared" si="0"/>
        <v>63021.45</v>
      </c>
      <c r="E21" s="43">
        <f t="shared" ref="E21:F21" si="1">SUM(E15:E20)</f>
        <v>63041.09</v>
      </c>
      <c r="F21" s="43">
        <f t="shared" si="1"/>
        <v>63033.57</v>
      </c>
    </row>
    <row r="22" spans="1:6" x14ac:dyDescent="0.25">
      <c r="C22" s="61"/>
      <c r="D22" s="61"/>
      <c r="E22" s="61"/>
      <c r="F22" s="61"/>
    </row>
    <row r="23" spans="1:6" s="13" customFormat="1" ht="15.75" x14ac:dyDescent="0.25">
      <c r="A23" s="39" t="s">
        <v>9</v>
      </c>
      <c r="C23" s="62"/>
      <c r="D23" s="62"/>
      <c r="E23" s="62"/>
      <c r="F23" s="62"/>
    </row>
    <row r="24" spans="1:6" s="15" customFormat="1" ht="15.75" x14ac:dyDescent="0.25">
      <c r="A24" s="41" t="s">
        <v>10</v>
      </c>
      <c r="C24" s="65">
        <v>-36271.019999999997</v>
      </c>
      <c r="D24" s="65">
        <v>-39697.15</v>
      </c>
      <c r="E24" s="65">
        <v>-38469.950000000004</v>
      </c>
      <c r="F24" s="65">
        <v>-37122.26</v>
      </c>
    </row>
    <row r="25" spans="1:6" s="15" customFormat="1" ht="15.75" x14ac:dyDescent="0.25">
      <c r="A25" s="41" t="s">
        <v>11</v>
      </c>
      <c r="C25" s="64">
        <v>0</v>
      </c>
      <c r="D25" s="64">
        <v>0</v>
      </c>
      <c r="E25" s="64">
        <v>0</v>
      </c>
      <c r="F25" s="64">
        <v>0</v>
      </c>
    </row>
    <row r="26" spans="1:6" s="15" customFormat="1" ht="15.75" x14ac:dyDescent="0.25">
      <c r="A26" s="41" t="s">
        <v>12</v>
      </c>
      <c r="C26" s="65">
        <v>-2542.67</v>
      </c>
      <c r="D26" s="65">
        <v>-2502.06</v>
      </c>
      <c r="E26" s="65">
        <v>-2538.6</v>
      </c>
      <c r="F26" s="65">
        <v>-2388.38</v>
      </c>
    </row>
    <row r="27" spans="1:6" s="15" customFormat="1" ht="15.75" x14ac:dyDescent="0.25">
      <c r="A27" s="44" t="s">
        <v>44</v>
      </c>
      <c r="B27" s="49"/>
      <c r="C27" s="45">
        <f t="shared" ref="C27:D27" si="2">SUM(C24:C26)</f>
        <v>-38813.689999999995</v>
      </c>
      <c r="D27" s="45">
        <f t="shared" si="2"/>
        <v>-42199.21</v>
      </c>
      <c r="E27" s="45">
        <f t="shared" ref="E27:F27" si="3">SUM(E24:E26)</f>
        <v>-41008.550000000003</v>
      </c>
      <c r="F27" s="45">
        <f t="shared" si="3"/>
        <v>-39510.639999999999</v>
      </c>
    </row>
    <row r="28" spans="1:6" s="15" customFormat="1" ht="15.75" x14ac:dyDescent="0.25">
      <c r="A28" s="41" t="s">
        <v>14</v>
      </c>
      <c r="C28" s="65">
        <v>-7636.81</v>
      </c>
      <c r="D28" s="65">
        <v>-7067.07</v>
      </c>
      <c r="E28" s="65">
        <v>-8291.9599999999991</v>
      </c>
      <c r="F28" s="65">
        <v>-7832.4</v>
      </c>
    </row>
    <row r="29" spans="1:6" s="15" customFormat="1" ht="15.75" x14ac:dyDescent="0.25">
      <c r="A29" s="41" t="s">
        <v>15</v>
      </c>
      <c r="C29" s="65">
        <v>-12806.65</v>
      </c>
      <c r="D29" s="65">
        <v>-9662.64</v>
      </c>
      <c r="E29" s="65">
        <v>-14006.58</v>
      </c>
      <c r="F29" s="65">
        <v>-12506.7</v>
      </c>
    </row>
    <row r="30" spans="1:6" s="15" customFormat="1" ht="15.75" x14ac:dyDescent="0.25">
      <c r="A30" s="41" t="s">
        <v>7</v>
      </c>
      <c r="C30" s="65">
        <v>-1596.85</v>
      </c>
      <c r="D30" s="65">
        <v>-1116.75</v>
      </c>
      <c r="E30" s="65">
        <v>-1374.71</v>
      </c>
      <c r="F30" s="65">
        <v>-1541.78</v>
      </c>
    </row>
    <row r="31" spans="1:6" s="11" customFormat="1" ht="15.75" x14ac:dyDescent="0.25">
      <c r="A31" s="42" t="s">
        <v>8</v>
      </c>
      <c r="B31" s="48"/>
      <c r="C31" s="46">
        <f t="shared" ref="C31:D31" si="4">SUM(C27:C30)</f>
        <v>-60853.999999999993</v>
      </c>
      <c r="D31" s="46">
        <f t="shared" si="4"/>
        <v>-60045.67</v>
      </c>
      <c r="E31" s="46">
        <f t="shared" ref="E31:F31" si="5">SUM(E27:E30)</f>
        <v>-64681.8</v>
      </c>
      <c r="F31" s="46">
        <f t="shared" si="5"/>
        <v>-61391.520000000004</v>
      </c>
    </row>
    <row r="32" spans="1:6" x14ac:dyDescent="0.25">
      <c r="C32" s="61"/>
      <c r="D32" s="61"/>
      <c r="E32" s="61"/>
      <c r="F32" s="61"/>
    </row>
    <row r="33" spans="1:6" s="24" customFormat="1" ht="15.75" x14ac:dyDescent="0.25">
      <c r="A33" s="39" t="s">
        <v>16</v>
      </c>
      <c r="B33" s="13"/>
      <c r="C33" s="62"/>
      <c r="D33" s="62"/>
      <c r="E33" s="62"/>
      <c r="F33" s="62"/>
    </row>
    <row r="34" spans="1:6" s="25" customFormat="1" ht="15.75" x14ac:dyDescent="0.25">
      <c r="A34" s="41" t="s">
        <v>17</v>
      </c>
      <c r="B34" s="15"/>
      <c r="C34" s="65">
        <v>0</v>
      </c>
      <c r="D34" s="65">
        <v>0</v>
      </c>
      <c r="E34" s="64">
        <v>0</v>
      </c>
      <c r="F34" s="64">
        <v>0</v>
      </c>
    </row>
    <row r="35" spans="1:6" s="25" customFormat="1" ht="15.75" x14ac:dyDescent="0.25">
      <c r="A35" s="41" t="s">
        <v>18</v>
      </c>
      <c r="B35" s="15"/>
      <c r="C35" s="65">
        <v>0</v>
      </c>
      <c r="D35" s="65">
        <v>0</v>
      </c>
      <c r="E35" s="64">
        <v>0</v>
      </c>
      <c r="F35" s="64">
        <v>0</v>
      </c>
    </row>
    <row r="36" spans="1:6" s="25" customFormat="1" ht="15.75" x14ac:dyDescent="0.25">
      <c r="A36" s="41" t="s">
        <v>19</v>
      </c>
      <c r="B36" s="15"/>
      <c r="C36" s="65">
        <v>-1295.02</v>
      </c>
      <c r="D36" s="65">
        <v>-2415.46</v>
      </c>
      <c r="E36" s="65">
        <v>-594.37</v>
      </c>
      <c r="F36" s="65">
        <v>-2863.39</v>
      </c>
    </row>
    <row r="37" spans="1:6" s="11" customFormat="1" ht="15.75" x14ac:dyDescent="0.25">
      <c r="A37" s="42" t="s">
        <v>8</v>
      </c>
      <c r="B37" s="48"/>
      <c r="C37" s="46">
        <f t="shared" ref="C37:D37" si="6">SUM(C34:C36)</f>
        <v>-1295.02</v>
      </c>
      <c r="D37" s="46">
        <f t="shared" si="6"/>
        <v>-2415.46</v>
      </c>
      <c r="E37" s="46">
        <f t="shared" ref="E37:F37" si="7">SUM(E34:E36)</f>
        <v>-594.37</v>
      </c>
      <c r="F37" s="46">
        <f t="shared" si="7"/>
        <v>-2863.39</v>
      </c>
    </row>
    <row r="38" spans="1:6" x14ac:dyDescent="0.25">
      <c r="C38" s="61"/>
      <c r="D38" s="61"/>
      <c r="E38" s="61"/>
      <c r="F38" s="61"/>
    </row>
    <row r="39" spans="1:6" s="11" customFormat="1" ht="15.75" x14ac:dyDescent="0.25">
      <c r="A39" s="50" t="s">
        <v>20</v>
      </c>
      <c r="B39" s="47"/>
      <c r="C39" s="51">
        <f t="shared" ref="C39:D39" si="8">C21+C31+C37</f>
        <v>836.46000000000322</v>
      </c>
      <c r="D39" s="51">
        <f t="shared" si="8"/>
        <v>560.3199999999988</v>
      </c>
      <c r="E39" s="51">
        <f t="shared" ref="E39:F39" si="9">E21+E31+E37</f>
        <v>-2235.0800000000063</v>
      </c>
      <c r="F39" s="51">
        <f t="shared" si="9"/>
        <v>-1221.3400000000042</v>
      </c>
    </row>
    <row r="40" spans="1:6" s="29" customFormat="1" ht="15.75" x14ac:dyDescent="0.25">
      <c r="C40" s="63"/>
      <c r="D40" s="63"/>
      <c r="E40" s="63"/>
      <c r="F40" s="63"/>
    </row>
    <row r="41" spans="1:6" s="25" customFormat="1" ht="15.75" x14ac:dyDescent="0.25">
      <c r="A41" s="41" t="s">
        <v>21</v>
      </c>
      <c r="B41" s="15"/>
      <c r="C41" s="65">
        <v>-15.74</v>
      </c>
      <c r="D41" s="65">
        <v>-16.77</v>
      </c>
      <c r="E41" s="65">
        <v>0.92</v>
      </c>
      <c r="F41" s="65">
        <v>-4.79</v>
      </c>
    </row>
    <row r="42" spans="1:6" x14ac:dyDescent="0.25">
      <c r="C42" s="61"/>
      <c r="D42" s="61"/>
      <c r="E42" s="61"/>
      <c r="F42" s="61"/>
    </row>
    <row r="43" spans="1:6" s="11" customFormat="1" ht="15.75" x14ac:dyDescent="0.25">
      <c r="A43" s="42" t="s">
        <v>22</v>
      </c>
      <c r="B43" s="48"/>
      <c r="C43" s="46">
        <f t="shared" ref="C43:D43" si="10">C12+C39+C41</f>
        <v>3841.9500000001249</v>
      </c>
      <c r="D43" s="46">
        <f t="shared" si="10"/>
        <v>4385.5000000001237</v>
      </c>
      <c r="E43" s="46">
        <f t="shared" ref="E43:F43" si="11">E12+E39+E41</f>
        <v>2151.3400000001175</v>
      </c>
      <c r="F43" s="46">
        <f t="shared" si="11"/>
        <v>925.21000000011327</v>
      </c>
    </row>
    <row r="44" spans="1:6" x14ac:dyDescent="0.25">
      <c r="C44" s="19"/>
      <c r="D44" s="19"/>
      <c r="E44" s="19"/>
      <c r="F44" s="19"/>
    </row>
    <row r="45" spans="1:6" x14ac:dyDescent="0.25">
      <c r="A45" s="1" t="s">
        <v>48</v>
      </c>
    </row>
  </sheetData>
  <mergeCells count="6">
    <mergeCell ref="A6:F7"/>
    <mergeCell ref="A1:B1"/>
    <mergeCell ref="A2:B2"/>
    <mergeCell ref="A3:F3"/>
    <mergeCell ref="A4:F4"/>
    <mergeCell ref="A5:F5"/>
  </mergeCells>
  <phoneticPr fontId="18" type="noConversion"/>
  <printOptions horizontalCentered="1"/>
  <pageMargins left="0.59055118110236227" right="0.59055118110236227" top="1.1811023622047245" bottom="0.59055118110236227" header="0.31496062992125984" footer="0.31496062992125984"/>
  <pageSetup paperSize="9" scale="72" orientation="portrait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90" t="s">
        <v>26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ht="42" customHeight="1" x14ac:dyDescent="0.25">
      <c r="A2" s="93" t="s">
        <v>43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30" customHeight="1" x14ac:dyDescent="0.25">
      <c r="A3" s="94" t="s">
        <v>42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40</v>
      </c>
      <c r="D5" s="7" t="s">
        <v>35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33</v>
      </c>
      <c r="J5" s="7" t="s">
        <v>34</v>
      </c>
      <c r="K5" s="7" t="s">
        <v>36</v>
      </c>
      <c r="L5" s="7" t="s">
        <v>37</v>
      </c>
      <c r="M5" s="7" t="s">
        <v>38</v>
      </c>
      <c r="N5" s="7" t="s">
        <v>39</v>
      </c>
      <c r="O5" s="7" t="s">
        <v>40</v>
      </c>
      <c r="Q5" s="7" t="s">
        <v>28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41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E2DB-343E-4DBB-BAC5-D45906E9675B}">
  <dimension ref="A1:F35"/>
  <sheetViews>
    <sheetView showGridLines="0" zoomScale="70" zoomScaleNormal="70" workbookViewId="0">
      <selection activeCell="G36" sqref="G36"/>
    </sheetView>
  </sheetViews>
  <sheetFormatPr defaultColWidth="9.140625" defaultRowHeight="15" x14ac:dyDescent="0.25"/>
  <cols>
    <col min="1" max="1" width="75" style="1" customWidth="1"/>
    <col min="2" max="2" width="2.7109375" style="1" customWidth="1"/>
    <col min="3" max="6" width="12.140625" style="1" customWidth="1"/>
    <col min="7" max="16384" width="9.140625" style="1"/>
  </cols>
  <sheetData>
    <row r="1" spans="1:6" ht="49.5" customHeight="1" x14ac:dyDescent="0.25">
      <c r="A1" s="90"/>
      <c r="B1" s="90"/>
    </row>
    <row r="2" spans="1:6" ht="21" customHeight="1" x14ac:dyDescent="0.25">
      <c r="A2" s="90"/>
      <c r="B2" s="90"/>
    </row>
    <row r="3" spans="1:6" ht="18" customHeight="1" x14ac:dyDescent="0.25">
      <c r="A3" s="91" t="s">
        <v>49</v>
      </c>
      <c r="B3" s="91"/>
      <c r="C3" s="91"/>
      <c r="D3" s="91"/>
      <c r="E3" s="91"/>
      <c r="F3" s="91"/>
    </row>
    <row r="4" spans="1:6" ht="20.25" customHeight="1" x14ac:dyDescent="0.25">
      <c r="A4" s="96" t="s">
        <v>50</v>
      </c>
      <c r="B4" s="96"/>
      <c r="C4" s="96"/>
      <c r="D4" s="96"/>
      <c r="E4" s="96"/>
      <c r="F4" s="96"/>
    </row>
    <row r="5" spans="1:6" ht="20.25" customHeight="1" x14ac:dyDescent="0.25">
      <c r="A5" s="89" t="s">
        <v>52</v>
      </c>
      <c r="B5" s="89"/>
      <c r="C5" s="89"/>
      <c r="D5" s="89"/>
      <c r="E5" s="89"/>
      <c r="F5" s="89"/>
    </row>
    <row r="6" spans="1:6" ht="15" customHeight="1" x14ac:dyDescent="0.25">
      <c r="A6" s="89"/>
      <c r="B6" s="89"/>
      <c r="C6" s="67"/>
      <c r="D6" s="67"/>
      <c r="E6" s="67"/>
      <c r="F6" s="67"/>
    </row>
    <row r="7" spans="1:6" ht="20.25" customHeight="1" x14ac:dyDescent="0.25">
      <c r="A7" s="89" t="s">
        <v>51</v>
      </c>
      <c r="B7" s="89"/>
      <c r="C7" s="89"/>
      <c r="D7" s="89"/>
      <c r="E7" s="89"/>
      <c r="F7" s="89"/>
    </row>
    <row r="8" spans="1:6" ht="21" customHeight="1" x14ac:dyDescent="0.25">
      <c r="A8" s="95"/>
      <c r="B8" s="95"/>
    </row>
    <row r="9" spans="1:6" s="6" customFormat="1" x14ac:dyDescent="0.25">
      <c r="A9" s="54"/>
      <c r="B9" s="54"/>
      <c r="C9" s="59" t="s">
        <v>35</v>
      </c>
      <c r="D9" s="59" t="s">
        <v>29</v>
      </c>
      <c r="E9" s="59" t="s">
        <v>30</v>
      </c>
      <c r="F9" s="59" t="s">
        <v>31</v>
      </c>
    </row>
    <row r="10" spans="1:6" s="8" customFormat="1" ht="12" thickBot="1" x14ac:dyDescent="0.3">
      <c r="A10" s="56"/>
      <c r="B10" s="56"/>
      <c r="C10" s="60">
        <v>2025</v>
      </c>
      <c r="D10" s="60">
        <v>2025</v>
      </c>
      <c r="E10" s="60">
        <v>2025</v>
      </c>
      <c r="F10" s="60">
        <v>2025</v>
      </c>
    </row>
    <row r="11" spans="1:6" x14ac:dyDescent="0.25">
      <c r="A11" s="57"/>
      <c r="B11" s="57"/>
      <c r="C11" s="57"/>
      <c r="D11" s="57"/>
      <c r="E11" s="57"/>
      <c r="F11" s="57"/>
    </row>
    <row r="12" spans="1:6" s="71" customFormat="1" ht="30" customHeight="1" thickBot="1" x14ac:dyDescent="0.3">
      <c r="A12" s="68" t="s">
        <v>23</v>
      </c>
      <c r="B12" s="69"/>
      <c r="C12" s="70">
        <v>3842</v>
      </c>
      <c r="D12" s="70">
        <v>4385.5000000001237</v>
      </c>
      <c r="E12" s="70">
        <v>2151.3400000001175</v>
      </c>
      <c r="F12" s="70">
        <v>925</v>
      </c>
    </row>
    <row r="13" spans="1:6" s="73" customFormat="1" ht="30" customHeight="1" x14ac:dyDescent="0.25">
      <c r="A13" s="72"/>
      <c r="B13" s="72"/>
      <c r="C13" s="72"/>
      <c r="D13" s="72"/>
      <c r="E13" s="72"/>
      <c r="F13" s="72"/>
    </row>
    <row r="14" spans="1:6" s="77" customFormat="1" ht="30" customHeight="1" x14ac:dyDescent="0.25">
      <c r="A14" s="74" t="s">
        <v>27</v>
      </c>
      <c r="B14" s="75"/>
      <c r="C14" s="76"/>
      <c r="D14" s="76"/>
      <c r="E14" s="76"/>
      <c r="F14" s="76"/>
    </row>
    <row r="15" spans="1:6" s="77" customFormat="1" ht="20.100000000000001" customHeight="1" x14ac:dyDescent="0.25">
      <c r="A15" s="78"/>
      <c r="B15" s="75"/>
      <c r="C15" s="79"/>
      <c r="D15" s="79"/>
      <c r="E15" s="79"/>
      <c r="F15" s="79"/>
    </row>
    <row r="16" spans="1:6" s="77" customFormat="1" ht="30" customHeight="1" x14ac:dyDescent="0.25">
      <c r="A16" s="80" t="s">
        <v>24</v>
      </c>
      <c r="B16" s="75"/>
      <c r="C16" s="81">
        <v>4986</v>
      </c>
      <c r="D16" s="81">
        <v>7488</v>
      </c>
      <c r="E16" s="81">
        <v>10027</v>
      </c>
      <c r="F16" s="81">
        <v>12415</v>
      </c>
    </row>
    <row r="17" spans="1:6" s="77" customFormat="1" ht="45.75" customHeight="1" x14ac:dyDescent="0.25">
      <c r="A17" s="80" t="s">
        <v>47</v>
      </c>
      <c r="B17" s="75"/>
      <c r="C17" s="81">
        <v>64</v>
      </c>
      <c r="D17" s="81">
        <v>48</v>
      </c>
      <c r="E17" s="81">
        <v>396</v>
      </c>
      <c r="F17" s="81">
        <v>137</v>
      </c>
    </row>
    <row r="18" spans="1:6" s="77" customFormat="1" ht="30" customHeight="1" x14ac:dyDescent="0.25">
      <c r="A18" s="80" t="s">
        <v>46</v>
      </c>
      <c r="B18" s="75"/>
      <c r="C18" s="81">
        <v>-4</v>
      </c>
      <c r="D18" s="81">
        <v>0</v>
      </c>
      <c r="E18" s="81">
        <v>9</v>
      </c>
      <c r="F18" s="81">
        <v>124</v>
      </c>
    </row>
    <row r="19" spans="1:6" s="73" customFormat="1" ht="30" customHeight="1" x14ac:dyDescent="0.25">
      <c r="A19" s="80" t="s">
        <v>45</v>
      </c>
      <c r="B19" s="75"/>
      <c r="C19" s="81"/>
      <c r="D19" s="81"/>
      <c r="E19" s="81"/>
      <c r="F19" s="81"/>
    </row>
    <row r="20" spans="1:6" s="85" customFormat="1" ht="20.100000000000001" customHeight="1" x14ac:dyDescent="0.25">
      <c r="A20" s="82"/>
      <c r="B20" s="83"/>
      <c r="C20" s="84"/>
      <c r="D20" s="84"/>
      <c r="E20" s="84"/>
      <c r="F20" s="84"/>
    </row>
    <row r="21" spans="1:6" s="77" customFormat="1" ht="30" customHeight="1" thickBot="1" x14ac:dyDescent="0.3">
      <c r="A21" s="86" t="s">
        <v>25</v>
      </c>
      <c r="B21" s="87"/>
      <c r="C21" s="88">
        <f t="shared" ref="C21:D21" si="0">SUM(C12:C19)</f>
        <v>8888</v>
      </c>
      <c r="D21" s="88">
        <f t="shared" si="0"/>
        <v>11921.500000000124</v>
      </c>
      <c r="E21" s="88">
        <f t="shared" ref="E21:F21" si="1">SUM(E12:E19)</f>
        <v>12583.340000000117</v>
      </c>
      <c r="F21" s="88">
        <f t="shared" si="1"/>
        <v>13601</v>
      </c>
    </row>
    <row r="22" spans="1:6" ht="14.45" customHeight="1" x14ac:dyDescent="0.25"/>
    <row r="23" spans="1:6" ht="14.45" customHeight="1" x14ac:dyDescent="0.25"/>
    <row r="31" spans="1:6" ht="15" customHeight="1" x14ac:dyDescent="0.25"/>
    <row r="35" ht="15" customHeight="1" x14ac:dyDescent="0.25"/>
  </sheetData>
  <mergeCells count="8">
    <mergeCell ref="A8:B8"/>
    <mergeCell ref="A1:B1"/>
    <mergeCell ref="A2:B2"/>
    <mergeCell ref="A6:B6"/>
    <mergeCell ref="A3:F3"/>
    <mergeCell ref="A4:F4"/>
    <mergeCell ref="A5:F5"/>
    <mergeCell ref="A7:F7"/>
  </mergeCells>
  <phoneticPr fontId="18" type="noConversion"/>
  <printOptions horizontalCentered="1"/>
  <pageMargins left="0.59055118110236227" right="0.59055118110236227" top="1.1811023622047245" bottom="0.59055118110236227" header="0.31496062992125984" footer="0.31496062992125984"/>
  <pageSetup paperSize="9" scale="71" orientation="portrait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3EEC4B-1A66-4A1E-8D38-11B69991847E}"/>
</file>

<file path=customXml/itemProps2.xml><?xml version="1.0" encoding="utf-8"?>
<ds:datastoreItem xmlns:ds="http://schemas.openxmlformats.org/officeDocument/2006/customXml" ds:itemID="{34361DB4-200D-420D-92BF-903D53748D05}"/>
</file>

<file path=customXml/itemProps3.xml><?xml version="1.0" encoding="utf-8"?>
<ds:datastoreItem xmlns:ds="http://schemas.openxmlformats.org/officeDocument/2006/customXml" ds:itemID="{F6CF5059-B8A0-4B92-A83E-192E3B755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BALANÇO</vt:lpstr>
      <vt:lpstr>DRE</vt:lpstr>
      <vt:lpstr>DFC</vt:lpstr>
      <vt:lpstr>ICESP-CGs OP 88700_701</vt:lpstr>
      <vt:lpstr>CONCILIAÇÃO</vt:lpstr>
      <vt:lpstr>BALANÇO!Area_de_impressao</vt:lpstr>
      <vt:lpstr>CONCILIAÇÃO!Area_de_impressao</vt:lpstr>
      <vt:lpstr>DFC!Area_de_impressao</vt:lpstr>
      <vt:lpstr>DRE!Area_de_impressao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2025-06-26T10:39:07Z</cp:lastPrinted>
  <dcterms:created xsi:type="dcterms:W3CDTF">2018-09-18T19:31:35Z</dcterms:created>
  <dcterms:modified xsi:type="dcterms:W3CDTF">2025-06-30T12:31:00Z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