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"/>
    </mc:Choice>
  </mc:AlternateContent>
  <xr:revisionPtr revIDLastSave="0" documentId="13_ncr:1_{E5C2412D-4417-49E3-BB31-B17F4686BC4C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Demonst Contábil" sheetId="157" r:id="rId1"/>
    <sheet name="Demonst FC" sheetId="155" r:id="rId2"/>
  </sheets>
  <externalReferences>
    <externalReference r:id="rId3"/>
  </externalReferences>
  <definedNames>
    <definedName name="_xlnm._FilterDatabase" localSheetId="0" hidden="1">'Demonst Contábil'!$A$6:$N$73</definedName>
    <definedName name="A" localSheetId="1">#REF!</definedName>
    <definedName name="A">#REF!</definedName>
    <definedName name="AAAAAAAAAAA" localSheetId="1">#REF!</definedName>
    <definedName name="AAAAAAAAAAA">#REF!</definedName>
    <definedName name="_xlnm.Print_Area" localSheetId="0">'Demonst Contábil'!$A$1:$N$99</definedName>
    <definedName name="B" localSheetId="1">#REF!</definedName>
    <definedName name="B">#REF!</definedName>
    <definedName name="bbbbbbbbbbbbbbb" localSheetId="1">#REF!</definedName>
    <definedName name="bbbbbbbbbbbbbbb">#REF!</definedName>
    <definedName name="CONSOL_HIERARQUIZADO_HCOP" localSheetId="1">#REF!</definedName>
    <definedName name="CONSOL_HIERARQUIZADO_HCOP">#REF!</definedName>
    <definedName name="E" localSheetId="1">#REF!</definedName>
    <definedName name="E">#REF!</definedName>
    <definedName name="e_consolidado_hier_completa" localSheetId="1">#REF!</definedName>
    <definedName name="e_consolidado_hier_completa">#REF!</definedName>
    <definedName name="e_consolidado_julho07_hier_completa" localSheetId="1">#REF!</definedName>
    <definedName name="e_consolidado_julho07_hier_completa">#REF!</definedName>
    <definedName name="e_saldo_total_julh07_hier_completa" localSheetId="1">#REF!</definedName>
    <definedName name="e_saldo_total_julh07_hier_completa">#REF!</definedName>
    <definedName name="F" localSheetId="1">#REF!</definedName>
    <definedName name="F">#REF!</definedName>
    <definedName name="FFFFFFF" localSheetId="1">#REF!</definedName>
    <definedName name="FFFFFFF">#REF!</definedName>
    <definedName name="FFFFFFFFFFFFFFFFFF" localSheetId="1">#REF!</definedName>
    <definedName name="FFFFFFFFFFFFFFFFFF">#REF!</definedName>
    <definedName name="fppfpfpfp" localSheetId="1">#REF!</definedName>
    <definedName name="fppfpfpfp">#REF!</definedName>
    <definedName name="ggg" localSheetId="1">#REF!</definedName>
    <definedName name="ggg">#REF!</definedName>
    <definedName name="ICESP_DFC___CONSOL_HIERAR" localSheetId="1">#REF!</definedName>
    <definedName name="ICESP_DFC___CONSOL_HIERAR">#REF!</definedName>
    <definedName name="já" localSheetId="1">#REF!</definedName>
    <definedName name="já">#REF!</definedName>
    <definedName name="jjjjjjjjjjjjjjjjjjjjj" localSheetId="1">#REF!</definedName>
    <definedName name="jjjjjjjjjjjjjjjjjjjjj">#REF!</definedName>
    <definedName name="k" localSheetId="1">#REF!</definedName>
    <definedName name="k">#REF!</definedName>
    <definedName name="LDLDLDLDLD" localSheetId="1">#REF!</definedName>
    <definedName name="LDLDLDLDLD">#REF!</definedName>
    <definedName name="LL" localSheetId="1">#REF!</definedName>
    <definedName name="LL">#REF!</definedName>
    <definedName name="mmmm" localSheetId="1">#REF!</definedName>
    <definedName name="mmmm">#REF!</definedName>
    <definedName name="N___Consolidado_ICESP_HIER" localSheetId="1">#REF!</definedName>
    <definedName name="N___Consolidado_ICESP_HIER">#REF!</definedName>
    <definedName name="o" localSheetId="1">#REF!</definedName>
    <definedName name="o">#REF!</definedName>
    <definedName name="tb" localSheetId="1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1">#REF!</definedName>
    <definedName name="z">#REF!</definedName>
    <definedName name="ZZ_DISTR_AIH_CONTR_DEZ2005" localSheetId="1">#REF!</definedName>
    <definedName name="ZZ_DISTR_AIH_CONTR_DEZ2005">#REF!</definedName>
    <definedName name="ZZ_DISTR_AIH_CONTR_JAN2006" localSheetId="1">#REF!</definedName>
    <definedName name="ZZ_DISTR_AIH_CONTR_JAN2006">#REF!</definedName>
    <definedName name="ZZ_DISTR_AMB_CONTR_DEZ2005" localSheetId="1">#REF!</definedName>
    <definedName name="ZZ_DISTR_AMB_CONTR_DEZ2005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2" i="157" l="1"/>
  <c r="G43" i="157"/>
  <c r="G39" i="157"/>
  <c r="G38" i="157" s="1"/>
  <c r="G35" i="157"/>
  <c r="G28" i="157"/>
  <c r="G56" i="157" s="1"/>
  <c r="G63" i="157" s="1"/>
  <c r="G24" i="157"/>
  <c r="G21" i="157" s="1"/>
  <c r="G16" i="157"/>
  <c r="G14" i="157"/>
  <c r="G11" i="157"/>
  <c r="B91" i="155"/>
  <c r="B88" i="155"/>
  <c r="B84" i="155"/>
  <c r="B80" i="155"/>
  <c r="G72" i="155"/>
  <c r="G67" i="155"/>
  <c r="G44" i="155"/>
  <c r="G40" i="155"/>
  <c r="G35" i="155"/>
  <c r="G25" i="155"/>
  <c r="G55" i="155" s="1"/>
  <c r="G22" i="155"/>
  <c r="F43" i="157"/>
  <c r="F39" i="157"/>
  <c r="F38" i="157" s="1"/>
  <c r="F11" i="157"/>
  <c r="F62" i="157"/>
  <c r="F35" i="157"/>
  <c r="F28" i="157" s="1"/>
  <c r="F24" i="157"/>
  <c r="F21" i="157" s="1"/>
  <c r="F16" i="157"/>
  <c r="F25" i="157" s="1"/>
  <c r="F14" i="157"/>
  <c r="F72" i="155"/>
  <c r="F67" i="155"/>
  <c r="F44" i="155"/>
  <c r="F40" i="155"/>
  <c r="F35" i="155"/>
  <c r="F25" i="155"/>
  <c r="F22" i="155"/>
  <c r="E62" i="157"/>
  <c r="E45" i="157"/>
  <c r="E43" i="157" s="1"/>
  <c r="E39" i="157"/>
  <c r="E38" i="157" s="1"/>
  <c r="E35" i="157"/>
  <c r="E28" i="157" s="1"/>
  <c r="E25" i="157"/>
  <c r="E21" i="157"/>
  <c r="E11" i="157"/>
  <c r="E26" i="157" s="1"/>
  <c r="E72" i="155"/>
  <c r="E67" i="155"/>
  <c r="E44" i="155"/>
  <c r="E40" i="155"/>
  <c r="E35" i="155"/>
  <c r="E25" i="155"/>
  <c r="E22" i="155"/>
  <c r="C72" i="155"/>
  <c r="C67" i="155"/>
  <c r="C44" i="155"/>
  <c r="C40" i="155"/>
  <c r="C35" i="155"/>
  <c r="C25" i="155"/>
  <c r="C22" i="155"/>
  <c r="N15" i="155"/>
  <c r="N16" i="155"/>
  <c r="N77" i="157"/>
  <c r="N76" i="157"/>
  <c r="N73" i="157"/>
  <c r="N72" i="157"/>
  <c r="N71" i="157"/>
  <c r="M62" i="157"/>
  <c r="L62" i="157"/>
  <c r="K62" i="157"/>
  <c r="J62" i="157"/>
  <c r="I62" i="157"/>
  <c r="H62" i="157"/>
  <c r="D62" i="157"/>
  <c r="B62" i="157"/>
  <c r="N61" i="157"/>
  <c r="N60" i="157"/>
  <c r="N59" i="157"/>
  <c r="N58" i="157"/>
  <c r="N55" i="157"/>
  <c r="N54" i="157"/>
  <c r="N53" i="157"/>
  <c r="N52" i="157"/>
  <c r="N51" i="157"/>
  <c r="N50" i="157"/>
  <c r="N49" i="157"/>
  <c r="N48" i="157"/>
  <c r="N47" i="157"/>
  <c r="N46" i="157"/>
  <c r="N45" i="157"/>
  <c r="N44" i="157"/>
  <c r="M43" i="157"/>
  <c r="L43" i="157"/>
  <c r="K43" i="157"/>
  <c r="J43" i="157"/>
  <c r="I43" i="157"/>
  <c r="H43" i="157"/>
  <c r="D43" i="157"/>
  <c r="B43" i="157"/>
  <c r="N42" i="157"/>
  <c r="N41" i="157"/>
  <c r="N40" i="157"/>
  <c r="M39" i="157"/>
  <c r="L39" i="157"/>
  <c r="K39" i="157"/>
  <c r="K38" i="157" s="1"/>
  <c r="J39" i="157"/>
  <c r="J38" i="157" s="1"/>
  <c r="I39" i="157"/>
  <c r="I38" i="157" s="1"/>
  <c r="H39" i="157"/>
  <c r="H38" i="157" s="1"/>
  <c r="D39" i="157"/>
  <c r="D38" i="157" s="1"/>
  <c r="B39" i="157"/>
  <c r="B38" i="157" s="1"/>
  <c r="M38" i="157"/>
  <c r="L38" i="157"/>
  <c r="N37" i="157"/>
  <c r="N36" i="157"/>
  <c r="M35" i="157"/>
  <c r="L35" i="157"/>
  <c r="L28" i="157" s="1"/>
  <c r="K35" i="157"/>
  <c r="K28" i="157" s="1"/>
  <c r="J35" i="157"/>
  <c r="I35" i="157"/>
  <c r="I28" i="157" s="1"/>
  <c r="I56" i="157" s="1"/>
  <c r="I63" i="157" s="1"/>
  <c r="H35" i="157"/>
  <c r="H28" i="157" s="1"/>
  <c r="D35" i="157"/>
  <c r="D28" i="157" s="1"/>
  <c r="B35" i="157"/>
  <c r="B28" i="157" s="1"/>
  <c r="N34" i="157"/>
  <c r="N33" i="157"/>
  <c r="N32" i="157"/>
  <c r="N31" i="157"/>
  <c r="N30" i="157"/>
  <c r="N29" i="157"/>
  <c r="M28" i="157"/>
  <c r="J28" i="157"/>
  <c r="B24" i="157"/>
  <c r="B21" i="157" s="1"/>
  <c r="N23" i="157"/>
  <c r="N22" i="157"/>
  <c r="M21" i="157"/>
  <c r="L21" i="157"/>
  <c r="K21" i="157"/>
  <c r="J21" i="157"/>
  <c r="I21" i="157"/>
  <c r="H21" i="157"/>
  <c r="D21" i="157"/>
  <c r="N20" i="157"/>
  <c r="N19" i="157"/>
  <c r="N18" i="157"/>
  <c r="N17" i="157"/>
  <c r="M16" i="157"/>
  <c r="M25" i="157" s="1"/>
  <c r="L16" i="157"/>
  <c r="K16" i="157"/>
  <c r="K25" i="157" s="1"/>
  <c r="J16" i="157"/>
  <c r="J25" i="157" s="1"/>
  <c r="I16" i="157"/>
  <c r="I25" i="157" s="1"/>
  <c r="H16" i="157"/>
  <c r="D16" i="157"/>
  <c r="B16" i="157"/>
  <c r="N15" i="157"/>
  <c r="M14" i="157"/>
  <c r="L14" i="157"/>
  <c r="K14" i="157"/>
  <c r="J14" i="157"/>
  <c r="I14" i="157"/>
  <c r="H14" i="157"/>
  <c r="D14" i="157"/>
  <c r="B14" i="157"/>
  <c r="N13" i="157"/>
  <c r="N12" i="157"/>
  <c r="M11" i="157"/>
  <c r="L11" i="157"/>
  <c r="K11" i="157"/>
  <c r="J11" i="157"/>
  <c r="I11" i="157"/>
  <c r="H11" i="157"/>
  <c r="D11" i="157"/>
  <c r="B11" i="157"/>
  <c r="N10" i="157"/>
  <c r="N9" i="157"/>
  <c r="N8" i="157"/>
  <c r="G25" i="157" l="1"/>
  <c r="G26" i="157" s="1"/>
  <c r="G64" i="157" s="1"/>
  <c r="E55" i="155"/>
  <c r="E57" i="155" s="1"/>
  <c r="F55" i="155"/>
  <c r="G57" i="155"/>
  <c r="F56" i="157"/>
  <c r="F63" i="157" s="1"/>
  <c r="B25" i="157"/>
  <c r="B26" i="157" s="1"/>
  <c r="B64" i="157" s="1"/>
  <c r="F26" i="157"/>
  <c r="N24" i="157"/>
  <c r="F57" i="155"/>
  <c r="E56" i="157"/>
  <c r="E63" i="157" s="1"/>
  <c r="E64" i="157" s="1"/>
  <c r="C55" i="155"/>
  <c r="C57" i="155" s="1"/>
  <c r="L56" i="157"/>
  <c r="H25" i="157"/>
  <c r="H26" i="157" s="1"/>
  <c r="N35" i="157"/>
  <c r="N28" i="157" s="1"/>
  <c r="J26" i="157"/>
  <c r="M56" i="157"/>
  <c r="M63" i="157" s="1"/>
  <c r="D25" i="157"/>
  <c r="D26" i="157" s="1"/>
  <c r="K56" i="157"/>
  <c r="K63" i="157" s="1"/>
  <c r="N21" i="157"/>
  <c r="I26" i="157"/>
  <c r="K26" i="157"/>
  <c r="L63" i="157"/>
  <c r="D56" i="157"/>
  <c r="D63" i="157" s="1"/>
  <c r="N39" i="157"/>
  <c r="N38" i="157" s="1"/>
  <c r="N11" i="157"/>
  <c r="M26" i="157"/>
  <c r="L25" i="157"/>
  <c r="L26" i="157" s="1"/>
  <c r="L64" i="157" s="1"/>
  <c r="B56" i="157"/>
  <c r="B63" i="157" s="1"/>
  <c r="N62" i="157"/>
  <c r="N14" i="157"/>
  <c r="N16" i="157"/>
  <c r="N25" i="157" s="1"/>
  <c r="N43" i="157"/>
  <c r="H56" i="157"/>
  <c r="H63" i="157" s="1"/>
  <c r="I64" i="157"/>
  <c r="J56" i="157"/>
  <c r="J63" i="157" s="1"/>
  <c r="J64" i="157" s="1"/>
  <c r="M72" i="155"/>
  <c r="L72" i="155"/>
  <c r="K72" i="155"/>
  <c r="J72" i="155"/>
  <c r="I72" i="155"/>
  <c r="H72" i="155"/>
  <c r="D72" i="155"/>
  <c r="B72" i="155"/>
  <c r="M67" i="155"/>
  <c r="L67" i="155"/>
  <c r="K67" i="155"/>
  <c r="J67" i="155"/>
  <c r="I67" i="155"/>
  <c r="H67" i="155"/>
  <c r="D67" i="155"/>
  <c r="B67" i="155"/>
  <c r="N54" i="155"/>
  <c r="N53" i="155"/>
  <c r="N52" i="155"/>
  <c r="N51" i="155"/>
  <c r="N50" i="155"/>
  <c r="N49" i="155"/>
  <c r="N48" i="155"/>
  <c r="N47" i="155"/>
  <c r="N46" i="155"/>
  <c r="N45" i="155"/>
  <c r="M44" i="155"/>
  <c r="L44" i="155"/>
  <c r="K44" i="155"/>
  <c r="J44" i="155"/>
  <c r="I44" i="155"/>
  <c r="H44" i="155"/>
  <c r="D44" i="155"/>
  <c r="B44" i="155"/>
  <c r="N43" i="155"/>
  <c r="N42" i="155"/>
  <c r="N41" i="155"/>
  <c r="M40" i="155"/>
  <c r="L40" i="155"/>
  <c r="K40" i="155"/>
  <c r="J40" i="155"/>
  <c r="I40" i="155"/>
  <c r="H40" i="155"/>
  <c r="D40" i="155"/>
  <c r="B40" i="155"/>
  <c r="N39" i="155"/>
  <c r="N38" i="155"/>
  <c r="N37" i="155"/>
  <c r="N36" i="155"/>
  <c r="M35" i="155"/>
  <c r="L35" i="155"/>
  <c r="K35" i="155"/>
  <c r="J35" i="155"/>
  <c r="I35" i="155"/>
  <c r="H35" i="155"/>
  <c r="D35" i="155"/>
  <c r="B35" i="155"/>
  <c r="N33" i="155"/>
  <c r="N32" i="155"/>
  <c r="N31" i="155"/>
  <c r="N30" i="155"/>
  <c r="N29" i="155"/>
  <c r="N28" i="155"/>
  <c r="N27" i="155"/>
  <c r="N26" i="155"/>
  <c r="M25" i="155"/>
  <c r="L25" i="155"/>
  <c r="K25" i="155"/>
  <c r="J25" i="155"/>
  <c r="I25" i="155"/>
  <c r="H25" i="155"/>
  <c r="D25" i="155"/>
  <c r="B25" i="155"/>
  <c r="M22" i="155"/>
  <c r="L22" i="155"/>
  <c r="K22" i="155"/>
  <c r="J22" i="155"/>
  <c r="I22" i="155"/>
  <c r="H22" i="155"/>
  <c r="D22" i="155"/>
  <c r="N21" i="155"/>
  <c r="N20" i="155"/>
  <c r="N19" i="155"/>
  <c r="N18" i="155"/>
  <c r="N17" i="155"/>
  <c r="N14" i="155"/>
  <c r="N11" i="155"/>
  <c r="F64" i="157" l="1"/>
  <c r="M64" i="157"/>
  <c r="K55" i="155"/>
  <c r="K57" i="155" s="1"/>
  <c r="H64" i="157"/>
  <c r="D64" i="157"/>
  <c r="N26" i="157"/>
  <c r="K64" i="157"/>
  <c r="N56" i="157"/>
  <c r="N63" i="157" s="1"/>
  <c r="L55" i="155"/>
  <c r="L57" i="155" s="1"/>
  <c r="B55" i="155"/>
  <c r="H55" i="155"/>
  <c r="H57" i="155" s="1"/>
  <c r="I55" i="155"/>
  <c r="I57" i="155" s="1"/>
  <c r="M55" i="155"/>
  <c r="M57" i="155" s="1"/>
  <c r="N22" i="155"/>
  <c r="B22" i="155"/>
  <c r="N40" i="155"/>
  <c r="N44" i="155"/>
  <c r="D55" i="155"/>
  <c r="D57" i="155" s="1"/>
  <c r="J55" i="155"/>
  <c r="J57" i="155" s="1"/>
  <c r="N35" i="155"/>
  <c r="N25" i="155"/>
  <c r="N64" i="157" l="1"/>
  <c r="B59" i="155"/>
  <c r="C11" i="155" s="1"/>
  <c r="C59" i="155" s="1"/>
  <c r="D11" i="155" s="1"/>
  <c r="D59" i="155" s="1"/>
  <c r="B57" i="155"/>
  <c r="N55" i="155"/>
  <c r="N57" i="155" s="1"/>
  <c r="E11" i="155" l="1"/>
  <c r="E59" i="155" s="1"/>
  <c r="F11" i="155" s="1"/>
  <c r="F59" i="155" s="1"/>
  <c r="G11" i="155" s="1"/>
  <c r="G59" i="155" s="1"/>
  <c r="H11" i="155" s="1"/>
  <c r="H59" i="155" s="1"/>
  <c r="I11" i="155" s="1"/>
  <c r="I59" i="155" s="1"/>
  <c r="J11" i="155" s="1"/>
  <c r="J59" i="155" s="1"/>
  <c r="K11" i="155" s="1"/>
  <c r="K59" i="155" s="1"/>
  <c r="L11" i="155" s="1"/>
  <c r="L59" i="155" s="1"/>
  <c r="M11" i="155" s="1"/>
  <c r="M59" i="155" s="1"/>
  <c r="N59" i="155"/>
</calcChain>
</file>

<file path=xl/sharedStrings.xml><?xml version="1.0" encoding="utf-8"?>
<sst xmlns="http://schemas.openxmlformats.org/spreadsheetml/2006/main" count="205" uniqueCount="143">
  <si>
    <t>Total Despesas</t>
  </si>
  <si>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</si>
  <si>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</si>
  <si>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</si>
  <si>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</si>
  <si>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</si>
  <si>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</si>
  <si>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</si>
  <si>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</si>
  <si>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</si>
  <si>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</si>
  <si>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</si>
  <si>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</si>
  <si>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</si>
  <si>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</si>
  <si>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</si>
  <si>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</si>
  <si>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</si>
  <si>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</si>
  <si>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</si>
  <si>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</si>
  <si>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</si>
  <si>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</si>
  <si>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</si>
  <si>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</si>
  <si>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</si>
  <si>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</si>
  <si>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</si>
  <si>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</si>
  <si>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</si>
  <si>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</si>
  <si>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</si>
  <si>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</si>
  <si>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</si>
  <si>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 xml:space="preserve">13º 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</si>
  <si>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</si>
  <si>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</si>
  <si>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</si>
  <si>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</si>
  <si>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</si>
  <si>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</si>
  <si>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</si>
  <si>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</si>
  <si>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</si>
  <si>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</si>
  <si>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</si>
  <si>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</si>
  <si>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</si>
  <si>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</si>
  <si>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</si>
  <si>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</si>
  <si>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</si>
  <si>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</si>
  <si>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</si>
  <si>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</t>
  </si>
  <si>
    <t>Ressarcimento por Rateio</t>
  </si>
  <si>
    <t>Outras Despesas</t>
  </si>
  <si>
    <t>Saldo do mês (Receitas-despesas)</t>
  </si>
  <si>
    <t>SALDO FINAL (SD Anterior +Receitas - Despesas)</t>
  </si>
  <si>
    <t>Saldo Bancário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</si>
  <si>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</si>
  <si>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</si>
  <si>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</si>
  <si>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</si>
  <si>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</si>
  <si>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</si>
  <si>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</si>
  <si>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</si>
  <si>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</si>
  <si>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</si>
  <si>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</si>
  <si>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</si>
  <si>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Conta Corrente</t>
  </si>
  <si>
    <t>Aplicações</t>
  </si>
  <si>
    <t>Espécie /  Caixa Pequeno</t>
  </si>
  <si>
    <t>Total</t>
  </si>
  <si>
    <t>Composição do Saldo</t>
  </si>
  <si>
    <t>Custeio</t>
  </si>
  <si>
    <t xml:space="preserve">Observação: </t>
  </si>
  <si>
    <t>Mês</t>
  </si>
  <si>
    <t xml:space="preserve">Descrição: </t>
  </si>
  <si>
    <t>Mensalidade Sindical</t>
  </si>
  <si>
    <t>Contribuição Assistencial</t>
  </si>
  <si>
    <t>INSTITUTO DE REABILITAÇÃO LUCY MONTORO 2025</t>
  </si>
  <si>
    <t>DEMONSTRATIVO DO FLUXO DE CAIXA - 2025</t>
  </si>
  <si>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</si>
  <si>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</si>
  <si>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</si>
  <si>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</si>
  <si>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</si>
  <si>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</si>
  <si>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</si>
  <si>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</si>
  <si>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</si>
  <si>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</si>
  <si>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</si>
  <si>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</si>
  <si>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</si>
  <si>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</si>
  <si>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</si>
  <si>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</si>
  <si>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</si>
  <si>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</si>
  <si>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</si>
  <si>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</si>
  <si>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</si>
  <si>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</si>
  <si>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Provissões com Pessoal</t>
  </si>
  <si>
    <t>13º com Encargos</t>
  </si>
  <si>
    <t>Férias com Encargos</t>
  </si>
  <si>
    <t>Materiais</t>
  </si>
  <si>
    <t>Materiais e medicamentos</t>
  </si>
  <si>
    <t>Órteses, Próteses e Meios de Locomoção</t>
  </si>
  <si>
    <t>Materiais de consumo</t>
  </si>
  <si>
    <t>Utilidade pública</t>
  </si>
  <si>
    <t>Ressarcimento por rateio</t>
  </si>
  <si>
    <t>Total das Despesas Operacionais (4)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</si>
  <si>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</si>
  <si>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</si>
  <si>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</si>
  <si>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</si>
  <si>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</si>
  <si>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</si>
  <si>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</si>
  <si>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</si>
  <si>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</si>
  <si>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</si>
  <si>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</si>
  <si>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</si>
  <si>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</si>
  <si>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</si>
  <si>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</si>
  <si>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</si>
  <si>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Linha Outras Despesas: Incluída despesa de R$ 43.255,14, referente depreciação  e R$ 0,00, referente amortização.</t>
  </si>
  <si>
    <t>Nota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</si>
  <si>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</si>
  <si>
    <t>Linha Outras Despesas: Incluída despesa de R$ 44.532,43, referente depreciação  e R$ 0,00, referente amortização.</t>
  </si>
  <si>
    <t>Linha Outras Despesas: Incluída despesa de R$ 45.683,79, referente depreciação  e R$ 0,00, referente amortização.</t>
  </si>
  <si>
    <t>Linha Outras Despesas: Incluída despesa de R$ 45.699,39, referente depreciação  e R$ 0,00, referente amortização.</t>
  </si>
  <si>
    <t>Devolução de Cestas Básicas</t>
  </si>
  <si>
    <t>Locação de Espaço</t>
  </si>
  <si>
    <t>Linha Outras Despesas: Incluída despesa de R$ 45.421,74, referente depreciação  e R$ 0,00, referente amortização.</t>
  </si>
  <si>
    <t>Linha Outras Despesas: Incluída despesa de R$ 44.505,59, referente depreciação  e R$ 0,00, referente amortização.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</si>
</sst>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0"/>
      <color indexed="8"/>
      <name val="MS Sans Serif"/>
      <family val="2"/>
    </font>
    <font>
      <sz val="9"/>
      <color indexed="62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62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10"/>
      <color rgb="FF696969"/>
      <name val="Verdana"/>
      <family val="2"/>
    </font>
    <font>
      <sz val="10"/>
      <name val="Calibri"/>
      <family val="2"/>
      <scheme val="minor"/>
    </font>
    <font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10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5" fillId="0" borderId="0"/>
    <xf numFmtId="164" fontId="24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18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164" fontId="3" fillId="0" borderId="0" xfId="0" applyNumberFormat="1" applyFont="1"/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11" fillId="0" borderId="0" xfId="0" applyNumberFormat="1" applyFont="1" applyAlignment="1" applyProtection="1">
      <alignment vertical="center"/>
      <protection locked="0"/>
    </xf>
    <xf numFmtId="4" fontId="11" fillId="0" borderId="0" xfId="0" applyNumberFormat="1" applyFont="1" applyAlignment="1" applyProtection="1">
      <alignment vertical="center"/>
      <protection locked="0"/>
    </xf>
    <xf numFmtId="164" fontId="3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164" fontId="11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vertical="center"/>
    </xf>
    <xf numFmtId="39" fontId="14" fillId="2" borderId="6" xfId="0" applyNumberFormat="1" applyFont="1" applyFill="1" applyBorder="1" applyAlignment="1">
      <alignment horizontal="center" vertical="center"/>
    </xf>
    <xf numFmtId="39" fontId="16" fillId="0" borderId="7" xfId="18" applyNumberFormat="1" applyFont="1" applyBorder="1" applyAlignment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39" fontId="18" fillId="0" borderId="0" xfId="18" applyNumberFormat="1" applyFont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39" fontId="18" fillId="0" borderId="9" xfId="18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>
      <alignment vertical="center"/>
    </xf>
    <xf numFmtId="39" fontId="18" fillId="0" borderId="7" xfId="18" applyNumberFormat="1" applyFont="1" applyBorder="1" applyAlignment="1" applyProtection="1">
      <alignment vertical="center"/>
      <protection locked="0"/>
    </xf>
    <xf numFmtId="39" fontId="18" fillId="0" borderId="7" xfId="18" applyNumberFormat="1" applyFont="1" applyBorder="1" applyProtection="1">
      <protection locked="0"/>
    </xf>
    <xf numFmtId="39" fontId="18" fillId="0" borderId="11" xfId="18" applyNumberFormat="1" applyFont="1" applyBorder="1" applyAlignment="1">
      <alignment vertical="center"/>
    </xf>
    <xf numFmtId="39" fontId="18" fillId="0" borderId="7" xfId="18" applyNumberFormat="1" applyFont="1" applyFill="1" applyBorder="1" applyAlignment="1" applyProtection="1">
      <alignment vertical="center"/>
      <protection locked="0"/>
    </xf>
    <xf numFmtId="39" fontId="18" fillId="0" borderId="7" xfId="18" applyNumberFormat="1" applyFont="1" applyFill="1" applyBorder="1" applyProtection="1">
      <protection locked="0"/>
    </xf>
    <xf numFmtId="0" fontId="8" fillId="2" borderId="12" xfId="0" applyFont="1" applyFill="1" applyBorder="1" applyAlignment="1">
      <alignment vertical="center"/>
    </xf>
    <xf numFmtId="39" fontId="14" fillId="2" borderId="13" xfId="18" applyNumberFormat="1" applyFont="1" applyFill="1" applyBorder="1" applyAlignment="1">
      <alignment vertical="center"/>
    </xf>
    <xf numFmtId="39" fontId="14" fillId="2" borderId="14" xfId="18" applyNumberFormat="1" applyFont="1" applyFill="1" applyBorder="1" applyAlignment="1">
      <alignment vertical="center"/>
    </xf>
    <xf numFmtId="39" fontId="18" fillId="0" borderId="8" xfId="18" applyNumberFormat="1" applyFont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vertical="center"/>
    </xf>
    <xf numFmtId="39" fontId="18" fillId="0" borderId="9" xfId="18" applyNumberFormat="1" applyFont="1" applyFill="1" applyBorder="1" applyAlignment="1" applyProtection="1">
      <alignment vertical="center"/>
      <protection locked="0"/>
    </xf>
    <xf numFmtId="0" fontId="4" fillId="0" borderId="10" xfId="0" applyFont="1" applyBorder="1" applyAlignment="1">
      <alignment vertical="center"/>
    </xf>
    <xf numFmtId="39" fontId="16" fillId="0" borderId="7" xfId="18" applyNumberFormat="1" applyFont="1" applyFill="1" applyBorder="1" applyAlignment="1" applyProtection="1">
      <alignment vertical="center"/>
      <protection locked="0"/>
    </xf>
    <xf numFmtId="39" fontId="16" fillId="0" borderId="11" xfId="18" applyNumberFormat="1" applyFont="1" applyBorder="1" applyAlignment="1">
      <alignment vertical="center"/>
    </xf>
    <xf numFmtId="39" fontId="14" fillId="2" borderId="15" xfId="18" applyNumberFormat="1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39" fontId="22" fillId="0" borderId="7" xfId="18" applyNumberFormat="1" applyFont="1" applyBorder="1" applyAlignment="1" applyProtection="1">
      <alignment horizontal="right" vertical="center"/>
      <protection locked="0"/>
    </xf>
    <xf numFmtId="0" fontId="22" fillId="0" borderId="10" xfId="0" applyFont="1" applyBorder="1" applyAlignment="1">
      <alignment vertical="center"/>
    </xf>
    <xf numFmtId="39" fontId="20" fillId="0" borderId="7" xfId="18" applyNumberFormat="1" applyFont="1" applyBorder="1" applyAlignment="1" applyProtection="1">
      <alignment vertical="center"/>
      <protection locked="0"/>
    </xf>
    <xf numFmtId="0" fontId="22" fillId="0" borderId="16" xfId="0" applyFont="1" applyBorder="1" applyAlignment="1">
      <alignment vertical="center"/>
    </xf>
    <xf numFmtId="39" fontId="21" fillId="2" borderId="15" xfId="18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39" fontId="22" fillId="0" borderId="7" xfId="18" applyNumberFormat="1" applyFont="1" applyFill="1" applyBorder="1" applyAlignment="1" applyProtection="1">
      <alignment horizontal="center" vertical="center"/>
      <protection locked="0"/>
    </xf>
    <xf numFmtId="39" fontId="22" fillId="0" borderId="7" xfId="18" applyNumberFormat="1" applyFont="1" applyBorder="1" applyAlignment="1" applyProtection="1">
      <alignment vertical="center"/>
      <protection locked="0"/>
    </xf>
    <xf numFmtId="39" fontId="22" fillId="0" borderId="7" xfId="18" applyNumberFormat="1" applyFont="1" applyFill="1" applyBorder="1" applyAlignment="1" applyProtection="1">
      <alignment vertical="center"/>
      <protection locked="0"/>
    </xf>
    <xf numFmtId="0" fontId="20" fillId="0" borderId="10" xfId="0" applyFont="1" applyBorder="1" applyAlignment="1">
      <alignment vertical="center"/>
    </xf>
    <xf numFmtId="39" fontId="20" fillId="0" borderId="7" xfId="18" applyNumberFormat="1" applyFont="1" applyFill="1" applyBorder="1" applyAlignment="1" applyProtection="1">
      <alignment vertical="center"/>
      <protection locked="0"/>
    </xf>
    <xf numFmtId="39" fontId="18" fillId="0" borderId="0" xfId="18" applyNumberFormat="1" applyFont="1" applyBorder="1" applyProtection="1">
      <protection locked="0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43" fontId="2" fillId="0" borderId="0" xfId="18" applyFont="1" applyFill="1"/>
    <xf numFmtId="39" fontId="11" fillId="0" borderId="0" xfId="0" applyNumberFormat="1" applyFont="1" applyAlignment="1" applyProtection="1">
      <alignment vertical="center"/>
      <protection locked="0"/>
    </xf>
    <xf numFmtId="0" fontId="29" fillId="0" borderId="0" xfId="0" applyFont="1" applyAlignment="1">
      <alignment vertical="center"/>
    </xf>
    <xf numFmtId="0" fontId="31" fillId="0" borderId="17" xfId="0" applyFont="1" applyBorder="1" applyAlignment="1">
      <alignment vertical="center"/>
    </xf>
    <xf numFmtId="43" fontId="29" fillId="0" borderId="0" xfId="0" applyNumberFormat="1" applyFont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3" borderId="20" xfId="0" applyFont="1" applyFill="1" applyBorder="1" applyAlignment="1">
      <alignment vertical="center" wrapText="1"/>
    </xf>
    <xf numFmtId="0" fontId="28" fillId="3" borderId="21" xfId="0" applyFont="1" applyFill="1" applyBorder="1" applyAlignment="1">
      <alignment vertical="center" wrapText="1"/>
    </xf>
    <xf numFmtId="0" fontId="28" fillId="3" borderId="22" xfId="0" applyFont="1" applyFill="1" applyBorder="1" applyAlignment="1">
      <alignment vertical="center" wrapText="1"/>
    </xf>
    <xf numFmtId="0" fontId="29" fillId="0" borderId="19" xfId="0" applyFont="1" applyBorder="1" applyAlignment="1">
      <alignment vertical="center" wrapText="1"/>
    </xf>
    <xf numFmtId="43" fontId="29" fillId="0" borderId="19" xfId="0" applyNumberFormat="1" applyFont="1" applyBorder="1" applyAlignment="1">
      <alignment horizontal="right" vertical="center" wrapText="1"/>
    </xf>
    <xf numFmtId="4" fontId="28" fillId="0" borderId="19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vertical="center" wrapText="1"/>
    </xf>
    <xf numFmtId="43" fontId="28" fillId="0" borderId="19" xfId="18" applyFont="1" applyBorder="1" applyAlignment="1">
      <alignment horizontal="right" vertical="center" wrapText="1"/>
    </xf>
    <xf numFmtId="4" fontId="29" fillId="0" borderId="19" xfId="0" applyNumberFormat="1" applyFont="1" applyBorder="1" applyAlignment="1">
      <alignment horizontal="right" vertical="center" wrapText="1"/>
    </xf>
    <xf numFmtId="43" fontId="28" fillId="0" borderId="19" xfId="0" applyNumberFormat="1" applyFont="1" applyBorder="1" applyAlignment="1">
      <alignment horizontal="right" vertical="center" wrapText="1"/>
    </xf>
    <xf numFmtId="0" fontId="29" fillId="4" borderId="19" xfId="0" applyFont="1" applyFill="1" applyBorder="1" applyAlignment="1">
      <alignment vertical="center" wrapText="1"/>
    </xf>
    <xf numFmtId="0" fontId="32" fillId="0" borderId="19" xfId="0" applyFont="1" applyBorder="1" applyAlignment="1">
      <alignment vertical="center" wrapText="1"/>
    </xf>
    <xf numFmtId="4" fontId="28" fillId="0" borderId="19" xfId="0" applyNumberFormat="1" applyFont="1" applyBorder="1" applyAlignment="1">
      <alignment horizontal="right" vertical="center"/>
    </xf>
    <xf numFmtId="0" fontId="29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 wrapText="1"/>
    </xf>
    <xf numFmtId="0" fontId="28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/>
    </xf>
    <xf numFmtId="165" fontId="28" fillId="0" borderId="19" xfId="0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43" fontId="29" fillId="0" borderId="0" xfId="18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1" fillId="4" borderId="17" xfId="0" applyFont="1" applyFill="1" applyBorder="1" applyAlignment="1">
      <alignment vertical="center"/>
    </xf>
    <xf numFmtId="43" fontId="29" fillId="0" borderId="21" xfId="0" applyNumberFormat="1" applyFont="1" applyBorder="1" applyAlignment="1">
      <alignment horizontal="right" vertical="center" wrapText="1"/>
    </xf>
    <xf numFmtId="165" fontId="28" fillId="0" borderId="22" xfId="0" applyNumberFormat="1" applyFont="1" applyBorder="1" applyAlignment="1">
      <alignment horizontal="right" vertical="center" wrapText="1"/>
    </xf>
    <xf numFmtId="43" fontId="32" fillId="0" borderId="19" xfId="0" applyNumberFormat="1" applyFont="1" applyBorder="1" applyAlignment="1">
      <alignment horizontal="right" vertical="center" wrapText="1"/>
    </xf>
    <xf numFmtId="0" fontId="31" fillId="5" borderId="17" xfId="0" applyFont="1" applyFill="1" applyBorder="1" applyAlignment="1">
      <alignment vertical="center"/>
    </xf>
    <xf numFmtId="43" fontId="29" fillId="0" borderId="20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horizontal="center" vertical="center" wrapText="1"/>
    </xf>
    <xf numFmtId="0" fontId="29" fillId="0" borderId="18" xfId="0" applyFont="1" applyBorder="1" applyAlignment="1">
      <alignment vertical="center" wrapText="1"/>
    </xf>
    <xf numFmtId="0" fontId="29" fillId="0" borderId="23" xfId="0" applyFont="1" applyBorder="1" applyAlignment="1">
      <alignment vertical="center" wrapText="1"/>
    </xf>
    <xf numFmtId="0" fontId="29" fillId="0" borderId="24" xfId="0" applyFont="1" applyBorder="1" applyAlignment="1">
      <alignment horizontal="center" vertical="center" wrapText="1"/>
    </xf>
    <xf numFmtId="4" fontId="33" fillId="0" borderId="0" xfId="0" applyNumberFormat="1" applyFont="1" applyAlignment="1">
      <alignment vertical="center"/>
    </xf>
    <xf numFmtId="43" fontId="29" fillId="0" borderId="0" xfId="18" applyFont="1" applyFill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29" fillId="0" borderId="20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43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</cellXfs>
  <cellStyles count="107">
    <cellStyle name="Normal" xfId="0" builtinId="0"/>
    <cellStyle name="Normal 10" xfId="21" xr:uid="{00000000-0005-0000-0000-000001000000}"/>
    <cellStyle name="Normal 11" xfId="23" xr:uid="{00000000-0005-0000-0000-000002000000}"/>
    <cellStyle name="Normal 12" xfId="97" xr:uid="{567CE603-0DA1-467E-83A9-57F89AB8313E}"/>
    <cellStyle name="Normal 12 2" xfId="100" xr:uid="{27279676-517B-48D6-991E-3D473E279490}"/>
    <cellStyle name="Normal 13" xfId="25" xr:uid="{00000000-0005-0000-0000-000003000000}"/>
    <cellStyle name="Normal 14" xfId="27" xr:uid="{00000000-0005-0000-0000-000004000000}"/>
    <cellStyle name="Normal 15" xfId="29" xr:uid="{00000000-0005-0000-0000-000005000000}"/>
    <cellStyle name="Normal 16" xfId="31" xr:uid="{00000000-0005-0000-0000-000006000000}"/>
    <cellStyle name="Normal 17" xfId="33" xr:uid="{00000000-0005-0000-0000-000007000000}"/>
    <cellStyle name="Normal 18" xfId="35" xr:uid="{00000000-0005-0000-0000-000008000000}"/>
    <cellStyle name="Normal 19" xfId="37" xr:uid="{00000000-0005-0000-0000-000009000000}"/>
    <cellStyle name="Normal 2" xfId="4" xr:uid="{00000000-0005-0000-0000-00000A000000}"/>
    <cellStyle name="Normal 2 2" xfId="11" xr:uid="{00000000-0005-0000-0000-00000B000000}"/>
    <cellStyle name="Normal 2 3" xfId="1" xr:uid="{00000000-0005-0000-0000-00000C000000}"/>
    <cellStyle name="Normal 20" xfId="39" xr:uid="{00000000-0005-0000-0000-00000D000000}"/>
    <cellStyle name="Normal 21" xfId="41" xr:uid="{00000000-0005-0000-0000-00000E000000}"/>
    <cellStyle name="Normal 22" xfId="43" xr:uid="{00000000-0005-0000-0000-00000F000000}"/>
    <cellStyle name="Normal 23" xfId="45" xr:uid="{00000000-0005-0000-0000-000010000000}"/>
    <cellStyle name="Normal 25" xfId="47" xr:uid="{00000000-0005-0000-0000-000011000000}"/>
    <cellStyle name="Normal 26" xfId="49" xr:uid="{00000000-0005-0000-0000-000012000000}"/>
    <cellStyle name="Normal 27" xfId="51" xr:uid="{00000000-0005-0000-0000-000013000000}"/>
    <cellStyle name="Normal 28" xfId="53" xr:uid="{00000000-0005-0000-0000-000014000000}"/>
    <cellStyle name="Normal 29 2" xfId="55" xr:uid="{00000000-0005-0000-0000-000015000000}"/>
    <cellStyle name="Normal 29 3" xfId="57" xr:uid="{00000000-0005-0000-0000-000016000000}"/>
    <cellStyle name="Normal 29 4" xfId="60" xr:uid="{00000000-0005-0000-0000-000017000000}"/>
    <cellStyle name="Normal 29 5" xfId="63" xr:uid="{00000000-0005-0000-0000-000018000000}"/>
    <cellStyle name="Normal 29 7" xfId="68" xr:uid="{00000000-0005-0000-0000-000019000000}"/>
    <cellStyle name="Normal 29 9" xfId="71" xr:uid="{00000000-0005-0000-0000-00001A000000}"/>
    <cellStyle name="Normal 3" xfId="5" xr:uid="{00000000-0005-0000-0000-00001B000000}"/>
    <cellStyle name="Normal 32" xfId="59" xr:uid="{00000000-0005-0000-0000-00001C000000}"/>
    <cellStyle name="Normal 32 2" xfId="62" xr:uid="{00000000-0005-0000-0000-00001D000000}"/>
    <cellStyle name="Normal 35" xfId="65" xr:uid="{00000000-0005-0000-0000-00001E000000}"/>
    <cellStyle name="Normal 4" xfId="12" xr:uid="{00000000-0005-0000-0000-00001F000000}"/>
    <cellStyle name="Normal 41" xfId="75" xr:uid="{00000000-0005-0000-0000-000020000000}"/>
    <cellStyle name="Normal 43" xfId="78" xr:uid="{00000000-0005-0000-0000-000021000000}"/>
    <cellStyle name="Normal 44" xfId="83" xr:uid="{E325F5A3-3E2B-4EEE-867C-D1E8E92F82A6}"/>
    <cellStyle name="Normal 46" xfId="85" xr:uid="{24718E6E-38E8-443F-90B4-CE89E73F154A}"/>
    <cellStyle name="Normal 5" xfId="13" xr:uid="{00000000-0005-0000-0000-000022000000}"/>
    <cellStyle name="Normal 51" xfId="87" xr:uid="{13C39C58-723C-444A-9AC8-EB276EA8FC2B}"/>
    <cellStyle name="Normal 52" xfId="89" xr:uid="{D8BEC3C2-0384-46B7-85F1-23C6060EA9F8}"/>
    <cellStyle name="Normal 53" xfId="91" xr:uid="{31FD07E9-10DE-4CF5-905E-65EBEC2E8C90}"/>
    <cellStyle name="Normal 55" xfId="93" xr:uid="{3ADA5551-DB96-4BFF-85B3-5991FD621271}"/>
    <cellStyle name="Normal 56" xfId="95" xr:uid="{246C03AA-28CA-487F-B6EC-23DCB1F75B3E}"/>
    <cellStyle name="Normal 57" xfId="98" xr:uid="{18DAF10A-5992-4012-9E9D-5B16265B5E1D}"/>
    <cellStyle name="Normal 59" xfId="101" xr:uid="{AB7DD967-40D6-48E9-9795-4FD22C8A5755}"/>
    <cellStyle name="Normal 6" xfId="7" xr:uid="{00000000-0005-0000-0000-000023000000}"/>
    <cellStyle name="Normal 60" xfId="103" xr:uid="{39568242-6148-41CE-8608-F5CEF4B2B9B2}"/>
    <cellStyle name="Normal 62" xfId="105" xr:uid="{CF65D472-8727-4C9F-8451-9BFA4AC49AE8}"/>
    <cellStyle name="Normal 7" xfId="8" xr:uid="{00000000-0005-0000-0000-000024000000}"/>
    <cellStyle name="Normal 8" xfId="106" xr:uid="{8BB589A3-EB88-458D-A55C-9239C231ABD2}"/>
    <cellStyle name="Normal 9" xfId="19" xr:uid="{00000000-0005-0000-0000-000025000000}"/>
    <cellStyle name="Separador de milhares 2" xfId="2" xr:uid="{00000000-0005-0000-0000-000026000000}"/>
    <cellStyle name="Separador de milhares 2 2 2" xfId="6" xr:uid="{00000000-0005-0000-0000-000027000000}"/>
    <cellStyle name="Separador de milhares 3" xfId="3" xr:uid="{00000000-0005-0000-0000-000028000000}"/>
    <cellStyle name="Separador de milhares 3 2" xfId="10" xr:uid="{00000000-0005-0000-0000-000029000000}"/>
    <cellStyle name="Separador de milhares 3 3" xfId="9" xr:uid="{00000000-0005-0000-0000-00002A000000}"/>
    <cellStyle name="Separador de milhares 4" xfId="14" xr:uid="{00000000-0005-0000-0000-00002B000000}"/>
    <cellStyle name="Separador de milhares 5" xfId="15" xr:uid="{00000000-0005-0000-0000-00002C000000}"/>
    <cellStyle name="Separador de milhares 6" xfId="16" xr:uid="{00000000-0005-0000-0000-00002D000000}"/>
    <cellStyle name="Vírgula" xfId="18" builtinId="3"/>
    <cellStyle name="Vírgula 10" xfId="32" xr:uid="{00000000-0005-0000-0000-00002F000000}"/>
    <cellStyle name="Vírgula 11" xfId="34" xr:uid="{00000000-0005-0000-0000-000030000000}"/>
    <cellStyle name="Vírgula 12" xfId="36" xr:uid="{00000000-0005-0000-0000-000031000000}"/>
    <cellStyle name="Vírgula 13" xfId="38" xr:uid="{00000000-0005-0000-0000-000032000000}"/>
    <cellStyle name="Vírgula 14" xfId="46" xr:uid="{00000000-0005-0000-0000-000033000000}"/>
    <cellStyle name="Vírgula 16" xfId="48" xr:uid="{00000000-0005-0000-0000-000034000000}"/>
    <cellStyle name="Vírgula 17" xfId="52" xr:uid="{00000000-0005-0000-0000-000035000000}"/>
    <cellStyle name="Vírgula 18" xfId="54" xr:uid="{00000000-0005-0000-0000-000036000000}"/>
    <cellStyle name="Vírgula 2" xfId="17" xr:uid="{00000000-0005-0000-0000-000037000000}"/>
    <cellStyle name="Vírgula 2 12 11 3" xfId="69" xr:uid="{00000000-0005-0000-0000-000038000000}"/>
    <cellStyle name="Vírgula 2 12 11 5" xfId="72" xr:uid="{00000000-0005-0000-0000-000039000000}"/>
    <cellStyle name="Vírgula 2 12 2" xfId="56" xr:uid="{00000000-0005-0000-0000-00003A000000}"/>
    <cellStyle name="Vírgula 2 12 3" xfId="58" xr:uid="{00000000-0005-0000-0000-00003B000000}"/>
    <cellStyle name="Vírgula 2 12 4" xfId="61" xr:uid="{00000000-0005-0000-0000-00003C000000}"/>
    <cellStyle name="Vírgula 2 12 5" xfId="64" xr:uid="{00000000-0005-0000-0000-00003D000000}"/>
    <cellStyle name="Vírgula 2 17" xfId="66" xr:uid="{00000000-0005-0000-0000-00003E000000}"/>
    <cellStyle name="Vírgula 2 23" xfId="76" xr:uid="{00000000-0005-0000-0000-00003F000000}"/>
    <cellStyle name="Vírgula 2 3" xfId="40" xr:uid="{00000000-0005-0000-0000-000040000000}"/>
    <cellStyle name="Vírgula 2 4" xfId="42" xr:uid="{00000000-0005-0000-0000-000041000000}"/>
    <cellStyle name="Vírgula 2 5" xfId="44" xr:uid="{00000000-0005-0000-0000-000042000000}"/>
    <cellStyle name="Vírgula 2 9" xfId="50" xr:uid="{00000000-0005-0000-0000-000043000000}"/>
    <cellStyle name="Vírgula 22" xfId="79" xr:uid="{00000000-0005-0000-0000-000044000000}"/>
    <cellStyle name="Vírgula 23" xfId="84" xr:uid="{A9A183AE-B59C-4A35-AE28-29F803536B96}"/>
    <cellStyle name="Vírgula 25" xfId="86" xr:uid="{D6D86D8E-BA94-4DDA-86BA-EF10AC63F5A4}"/>
    <cellStyle name="Vírgula 3" xfId="20" xr:uid="{00000000-0005-0000-0000-000045000000}"/>
    <cellStyle name="Vírgula 30" xfId="88" xr:uid="{A073FBAC-B373-4D5E-ACC7-0F2B4677B3C5}"/>
    <cellStyle name="Vírgula 31" xfId="90" xr:uid="{1700FDA5-D11B-42BF-A08D-F2DC54DFBBBF}"/>
    <cellStyle name="Vírgula 32" xfId="92" xr:uid="{AA792802-321F-43FF-8E60-28314BA33B4C}"/>
    <cellStyle name="Vírgula 34" xfId="94" xr:uid="{939DB2CF-8BB6-42A2-BAD2-14314A6F9ED7}"/>
    <cellStyle name="Vírgula 35" xfId="96" xr:uid="{0C3CAD83-9A64-44C8-B250-2215D6F6E07E}"/>
    <cellStyle name="Vírgula 36" xfId="99" xr:uid="{3E7E8A56-CEAC-4256-9658-9745B0C8F790}"/>
    <cellStyle name="Vírgula 37" xfId="67" xr:uid="{00000000-0005-0000-0000-000046000000}"/>
    <cellStyle name="Vírgula 37 3" xfId="70" xr:uid="{00000000-0005-0000-0000-000047000000}"/>
    <cellStyle name="Vírgula 37 5" xfId="73" xr:uid="{00000000-0005-0000-0000-000048000000}"/>
    <cellStyle name="Vírgula 37 7" xfId="77" xr:uid="{00000000-0005-0000-0000-000049000000}"/>
    <cellStyle name="Vírgula 37 9" xfId="80" xr:uid="{00000000-0005-0000-0000-00004A000000}"/>
    <cellStyle name="Vírgula 38" xfId="74" xr:uid="{00000000-0005-0000-0000-00004B000000}"/>
    <cellStyle name="Vírgula 4" xfId="22" xr:uid="{00000000-0005-0000-0000-00004C000000}"/>
    <cellStyle name="Vírgula 40" xfId="102" xr:uid="{B385613B-88C2-4768-93E9-4A1BFC71ECBD}"/>
    <cellStyle name="Vírgula 41" xfId="104" xr:uid="{490426FB-831C-489A-8B09-A75535BFBDA1}"/>
    <cellStyle name="Vírgula 42" xfId="81" xr:uid="{EE42A486-5B94-4AA4-B8BD-9748DA5CDC94}"/>
    <cellStyle name="Vírgula 43" xfId="82" xr:uid="{1289C543-067B-43D9-9548-7B10B66DFE10}"/>
    <cellStyle name="Vírgula 5" xfId="24" xr:uid="{00000000-0005-0000-0000-00004D000000}"/>
    <cellStyle name="Vírgula 7" xfId="26" xr:uid="{00000000-0005-0000-0000-00004E000000}"/>
    <cellStyle name="Vírgula 8" xfId="28" xr:uid="{00000000-0005-0000-0000-00004F000000}"/>
    <cellStyle name="Vírgula 9" xfId="30" xr:uid="{00000000-0005-0000-0000-000050000000}"/>
  </cellStyles>
  <dxfs count="0"/>
  <tableStyles count="0" defaultTableStyle="TableStyleMedium9" defaultPivotStyle="PivotStyleLight16"/>
  <colors>
    <mruColors>
      <color rgb="FF00FF00"/>
      <color rgb="FFFF00FF"/>
      <color rgb="FF0000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38E1-0A44-495D-9C7E-5022A5B401AD}">
  <sheetPr>
    <pageSetUpPr fitToPage="1"/>
  </sheetPr>
  <dimension ref="A1:AC103"/>
  <sheetViews>
    <sheetView showGridLines="0" tabSelected="1" zoomScale="85" zoomScaleNormal="85" workbookViewId="0">
      <pane xSplit="1" ySplit="6" topLeftCell="B7" activePane="bottomRight" state="frozen"/>
      <selection activeCell="S16" sqref="S16"/>
      <selection pane="topRight" activeCell="S16" sqref="S16"/>
      <selection pane="bottomLeft" activeCell="S16" sqref="S16"/>
      <selection pane="bottomRight" activeCell="E15" sqref="E15"/>
    </sheetView>
  </sheetViews>
  <sheetFormatPr defaultColWidth="9.140625" defaultRowHeight="12.75" x14ac:dyDescent="0.25"/>
  <cols>
    <col min="1" max="1" width="45.5703125" style="65" customWidth="1"/>
    <col min="2" max="5" width="17.42578125" style="65" customWidth="1"/>
    <col min="6" max="6" width="14.85546875" style="65" customWidth="1"/>
    <col min="7" max="7" width="15.5703125" style="65" customWidth="1"/>
    <col min="8" max="8" width="15.7109375" style="65" customWidth="1"/>
    <col min="9" max="9" width="14.28515625" style="65" customWidth="1"/>
    <col min="10" max="10" width="15.140625" style="65" bestFit="1" customWidth="1"/>
    <col min="11" max="11" width="13.85546875" style="65" customWidth="1"/>
    <col min="12" max="12" width="15.7109375" style="65" bestFit="1" customWidth="1"/>
    <col min="13" max="13" width="15.5703125" style="65" customWidth="1"/>
    <col min="14" max="14" width="16.140625" style="65" customWidth="1"/>
    <col min="15" max="16" width="9.140625" style="65"/>
    <col min="17" max="17" width="10.85546875" style="65" bestFit="1" customWidth="1"/>
    <col min="18" max="18" width="11.28515625" style="65" bestFit="1" customWidth="1"/>
    <col min="19" max="25" width="9.140625" style="65"/>
    <col min="26" max="26" width="10.85546875" style="65" bestFit="1" customWidth="1"/>
    <col min="27" max="28" width="9.140625" style="65"/>
    <col min="29" max="29" width="10.85546875" style="65" bestFit="1" customWidth="1"/>
    <col min="30" max="16384" width="9.140625" style="65"/>
  </cols>
  <sheetData>
    <row r="1" spans="1:18" ht="15" customHeight="1" x14ac:dyDescent="0.25">
      <c r="A1" s="110" t="s">
        <v>85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8" ht="15" customHeight="1" x14ac:dyDescent="0.25">
      <c r="A2" s="111" t="s">
        <v>86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8" ht="15" customHeight="1" x14ac:dyDescent="0.25">
      <c r="A3" s="112" t="s">
        <v>87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8" ht="15" customHeight="1" thickBot="1" x14ac:dyDescent="0.3">
      <c r="A4" s="66" t="s">
        <v>88</v>
      </c>
    </row>
    <row r="5" spans="1:18" ht="15" customHeight="1" thickBot="1" x14ac:dyDescent="0.3">
      <c r="H5" s="67"/>
      <c r="K5" s="67"/>
    </row>
    <row r="6" spans="1:18" s="70" customFormat="1" ht="15" customHeight="1" thickBot="1" x14ac:dyDescent="0.3">
      <c r="A6" s="68"/>
      <c r="B6" s="69" t="s">
        <v>60</v>
      </c>
      <c r="C6" s="69" t="s">
        <v>61</v>
      </c>
      <c r="D6" s="69" t="s">
        <v>62</v>
      </c>
      <c r="E6" s="69" t="s">
        <v>63</v>
      </c>
      <c r="F6" s="69" t="s">
        <v>64</v>
      </c>
      <c r="G6" s="69" t="s">
        <v>65</v>
      </c>
      <c r="H6" s="69" t="s">
        <v>66</v>
      </c>
      <c r="I6" s="69" t="s">
        <v>67</v>
      </c>
      <c r="J6" s="69" t="s">
        <v>68</v>
      </c>
      <c r="K6" s="69" t="s">
        <v>69</v>
      </c>
      <c r="L6" s="69" t="s">
        <v>70</v>
      </c>
      <c r="M6" s="69" t="s">
        <v>71</v>
      </c>
      <c r="N6" s="69" t="s">
        <v>75</v>
      </c>
    </row>
    <row r="7" spans="1:18" ht="15" customHeight="1" thickBot="1" x14ac:dyDescent="0.3">
      <c r="A7" s="71" t="s">
        <v>89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R7" s="70"/>
    </row>
    <row r="8" spans="1:18" ht="42.75" customHeight="1" thickBot="1" x14ac:dyDescent="0.3">
      <c r="A8" s="74" t="s">
        <v>90</v>
      </c>
      <c r="B8" s="75">
        <v>3386352.0000000009</v>
      </c>
      <c r="C8" s="75">
        <v>3386352</v>
      </c>
      <c r="D8" s="75">
        <v>3386352</v>
      </c>
      <c r="E8" s="75">
        <v>3386352</v>
      </c>
      <c r="F8" s="75">
        <v>3386352</v>
      </c>
      <c r="G8" s="75">
        <v>3386352.0000000009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6">
        <f>SUM(B8:M8)</f>
        <v>20318112</v>
      </c>
      <c r="R8" s="70"/>
    </row>
    <row r="9" spans="1:18" ht="15" customHeight="1" thickBot="1" x14ac:dyDescent="0.3">
      <c r="A9" s="74" t="s">
        <v>91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6">
        <f>SUM(B9:M9)</f>
        <v>0</v>
      </c>
      <c r="R9" s="70"/>
    </row>
    <row r="10" spans="1:18" ht="22.5" customHeight="1" thickBot="1" x14ac:dyDescent="0.3">
      <c r="A10" s="74" t="s">
        <v>92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6">
        <f>SUM(B10:M10)</f>
        <v>0</v>
      </c>
      <c r="R10" s="70"/>
    </row>
    <row r="11" spans="1:18" ht="15" customHeight="1" thickBot="1" x14ac:dyDescent="0.3">
      <c r="A11" s="77" t="s">
        <v>93</v>
      </c>
      <c r="B11" s="76">
        <f>SUM(B8:B10)</f>
        <v>3386352.0000000009</v>
      </c>
      <c r="C11" s="76">
        <v>3386352</v>
      </c>
      <c r="D11" s="76">
        <f t="shared" ref="D11:M11" si="0">SUM(D8:D10)</f>
        <v>3386352</v>
      </c>
      <c r="E11" s="76">
        <f t="shared" si="0"/>
        <v>3386352</v>
      </c>
      <c r="F11" s="76">
        <f>SUM(F8:F10)</f>
        <v>3386352</v>
      </c>
      <c r="G11" s="76">
        <f>SUM(G8:G10)</f>
        <v>3386352.0000000009</v>
      </c>
      <c r="H11" s="76">
        <f t="shared" si="0"/>
        <v>0</v>
      </c>
      <c r="I11" s="76">
        <f t="shared" si="0"/>
        <v>0</v>
      </c>
      <c r="J11" s="76">
        <f t="shared" si="0"/>
        <v>0</v>
      </c>
      <c r="K11" s="76">
        <f t="shared" si="0"/>
        <v>0</v>
      </c>
      <c r="L11" s="76">
        <f t="shared" si="0"/>
        <v>0</v>
      </c>
      <c r="M11" s="76">
        <f t="shared" si="0"/>
        <v>0</v>
      </c>
      <c r="N11" s="76">
        <f>SUM(N8:N10)</f>
        <v>20318112</v>
      </c>
      <c r="R11" s="70"/>
    </row>
    <row r="12" spans="1:18" ht="15" customHeight="1" thickBot="1" x14ac:dyDescent="0.3">
      <c r="A12" s="74" t="s">
        <v>94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6">
        <f>SUM(B12:M12)</f>
        <v>0</v>
      </c>
      <c r="R12" s="70"/>
    </row>
    <row r="13" spans="1:18" ht="15" customHeight="1" thickBot="1" x14ac:dyDescent="0.3">
      <c r="A13" s="74" t="s">
        <v>95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6">
        <f>SUM(B13:M13)</f>
        <v>0</v>
      </c>
      <c r="R13" s="70"/>
    </row>
    <row r="14" spans="1:18" ht="15" customHeight="1" thickBot="1" x14ac:dyDescent="0.3">
      <c r="A14" s="77" t="s">
        <v>96</v>
      </c>
      <c r="B14" s="78">
        <f>SUM(B12:B13)</f>
        <v>0</v>
      </c>
      <c r="C14" s="78">
        <v>0</v>
      </c>
      <c r="D14" s="78">
        <f t="shared" ref="D14:M14" si="1">SUM(D12:D13)</f>
        <v>0</v>
      </c>
      <c r="E14" s="78">
        <v>0</v>
      </c>
      <c r="F14" s="78">
        <f t="shared" ref="F14" si="2">SUM(F12:F13)</f>
        <v>0</v>
      </c>
      <c r="G14" s="78">
        <f>SUM(G12:G13)</f>
        <v>0</v>
      </c>
      <c r="H14" s="78">
        <f t="shared" si="1"/>
        <v>0</v>
      </c>
      <c r="I14" s="78">
        <f t="shared" si="1"/>
        <v>0</v>
      </c>
      <c r="J14" s="78">
        <f t="shared" si="1"/>
        <v>0</v>
      </c>
      <c r="K14" s="78">
        <f t="shared" si="1"/>
        <v>0</v>
      </c>
      <c r="L14" s="78">
        <f t="shared" si="1"/>
        <v>0</v>
      </c>
      <c r="M14" s="78">
        <f t="shared" si="1"/>
        <v>0</v>
      </c>
      <c r="N14" s="78">
        <f>SUM(N12:N13)</f>
        <v>0</v>
      </c>
      <c r="R14" s="70"/>
    </row>
    <row r="15" spans="1:18" ht="15" customHeight="1" thickBot="1" x14ac:dyDescent="0.3">
      <c r="A15" s="74" t="s">
        <v>22</v>
      </c>
      <c r="B15" s="75">
        <v>34287.560000000005</v>
      </c>
      <c r="C15" s="75">
        <v>36496.720000000001</v>
      </c>
      <c r="D15" s="75">
        <v>34833.19</v>
      </c>
      <c r="E15" s="75">
        <v>38715.67</v>
      </c>
      <c r="F15" s="75">
        <v>42729.020000000004</v>
      </c>
      <c r="G15" s="75">
        <v>41784.32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9">
        <f>SUM(B15:M15)</f>
        <v>228846.48000000004</v>
      </c>
      <c r="R15" s="70"/>
    </row>
    <row r="16" spans="1:18" s="70" customFormat="1" ht="15" customHeight="1" thickBot="1" x14ac:dyDescent="0.3">
      <c r="A16" s="77" t="s">
        <v>23</v>
      </c>
      <c r="B16" s="80">
        <f>SUM(B17:B20)</f>
        <v>0</v>
      </c>
      <c r="C16" s="80">
        <v>0</v>
      </c>
      <c r="D16" s="80">
        <f t="shared" ref="D16:M16" si="3">SUM(D17:D20)</f>
        <v>0</v>
      </c>
      <c r="E16" s="80">
        <v>0</v>
      </c>
      <c r="F16" s="80">
        <f t="shared" ref="F16" si="4">SUM(F17:F20)</f>
        <v>0</v>
      </c>
      <c r="G16" s="80">
        <f>SUM(G17:G20)</f>
        <v>0</v>
      </c>
      <c r="H16" s="80">
        <f t="shared" si="3"/>
        <v>0</v>
      </c>
      <c r="I16" s="80">
        <f t="shared" si="3"/>
        <v>0</v>
      </c>
      <c r="J16" s="80">
        <f t="shared" si="3"/>
        <v>0</v>
      </c>
      <c r="K16" s="80">
        <f t="shared" si="3"/>
        <v>0</v>
      </c>
      <c r="L16" s="80">
        <f t="shared" si="3"/>
        <v>0</v>
      </c>
      <c r="M16" s="80">
        <f t="shared" si="3"/>
        <v>0</v>
      </c>
      <c r="N16" s="80">
        <f>SUM(N17:N20)</f>
        <v>0</v>
      </c>
    </row>
    <row r="17" spans="1:18" ht="15" customHeight="1" thickBot="1" x14ac:dyDescent="0.3">
      <c r="A17" s="74" t="s">
        <v>97</v>
      </c>
      <c r="B17" s="75">
        <v>0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9">
        <f>SUM(B17:M17)</f>
        <v>0</v>
      </c>
      <c r="R17" s="70"/>
    </row>
    <row r="18" spans="1:18" ht="26.25" thickBot="1" x14ac:dyDescent="0.3">
      <c r="A18" s="81" t="s">
        <v>98</v>
      </c>
      <c r="B18" s="75">
        <v>0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9">
        <f>SUM(B18:M18)</f>
        <v>0</v>
      </c>
      <c r="R18" s="70"/>
    </row>
    <row r="19" spans="1:18" ht="15" customHeight="1" thickBot="1" x14ac:dyDescent="0.3">
      <c r="A19" s="74" t="s">
        <v>99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9">
        <f>SUM(B19:M19)</f>
        <v>0</v>
      </c>
      <c r="R19" s="70"/>
    </row>
    <row r="20" spans="1:18" ht="15" customHeight="1" thickBot="1" x14ac:dyDescent="0.3">
      <c r="A20" s="74" t="s">
        <v>24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9">
        <f>SUM(B20:M20)</f>
        <v>0</v>
      </c>
      <c r="R20" s="70"/>
    </row>
    <row r="21" spans="1:18" s="70" customFormat="1" ht="15" customHeight="1" thickBot="1" x14ac:dyDescent="0.3">
      <c r="A21" s="77" t="s">
        <v>25</v>
      </c>
      <c r="B21" s="80">
        <f>SUM(B22:B24)</f>
        <v>10524.779999999999</v>
      </c>
      <c r="C21" s="80">
        <v>2713.54</v>
      </c>
      <c r="D21" s="80">
        <f>SUM(D22:D24)</f>
        <v>63655.71</v>
      </c>
      <c r="E21" s="80">
        <f>SUM(E22:E24)</f>
        <v>2727.0200000000004</v>
      </c>
      <c r="F21" s="80">
        <f t="shared" ref="F21" si="5">SUM(F22:F24)</f>
        <v>4713.63</v>
      </c>
      <c r="G21" s="80">
        <f>SUM(G22:G24)</f>
        <v>3047.96</v>
      </c>
      <c r="H21" s="80">
        <f t="shared" ref="H21:M21" si="6">SUM(H22:H24)</f>
        <v>0</v>
      </c>
      <c r="I21" s="80">
        <f t="shared" si="6"/>
        <v>0</v>
      </c>
      <c r="J21" s="80">
        <f t="shared" si="6"/>
        <v>0</v>
      </c>
      <c r="K21" s="80">
        <f t="shared" si="6"/>
        <v>0</v>
      </c>
      <c r="L21" s="80">
        <f t="shared" si="6"/>
        <v>0</v>
      </c>
      <c r="M21" s="80">
        <f t="shared" si="6"/>
        <v>0</v>
      </c>
      <c r="N21" s="80">
        <f>SUM(N22:N24)</f>
        <v>87382.640000000014</v>
      </c>
    </row>
    <row r="22" spans="1:18" ht="15" customHeight="1" thickBot="1" x14ac:dyDescent="0.3">
      <c r="A22" s="74" t="s">
        <v>100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9">
        <f>SUM(B22:M22)</f>
        <v>0</v>
      </c>
      <c r="R22" s="70"/>
    </row>
    <row r="23" spans="1:18" ht="15" customHeight="1" thickBot="1" x14ac:dyDescent="0.3">
      <c r="A23" s="74" t="s">
        <v>101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9">
        <f>SUM(B23:M23)</f>
        <v>0</v>
      </c>
      <c r="R23" s="70"/>
    </row>
    <row r="24" spans="1:18" ht="15" customHeight="1" thickBot="1" x14ac:dyDescent="0.3">
      <c r="A24" s="74" t="s">
        <v>102</v>
      </c>
      <c r="B24" s="75">
        <f>2713.5+7811.28</f>
        <v>10524.779999999999</v>
      </c>
      <c r="C24" s="75">
        <v>2713.54</v>
      </c>
      <c r="D24" s="75">
        <v>63655.71</v>
      </c>
      <c r="E24" s="75">
        <v>2727.0200000000004</v>
      </c>
      <c r="F24" s="75">
        <f>4501.12+212.51</f>
        <v>4713.63</v>
      </c>
      <c r="G24" s="75">
        <f>518.13+2529.83</f>
        <v>3047.96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9">
        <f>SUM(B24:M24)</f>
        <v>87382.640000000014</v>
      </c>
      <c r="R24" s="70"/>
    </row>
    <row r="25" spans="1:18" ht="15" customHeight="1" thickBot="1" x14ac:dyDescent="0.3">
      <c r="A25" s="77" t="s">
        <v>103</v>
      </c>
      <c r="B25" s="78">
        <f>B16+B21+B15</f>
        <v>44812.340000000004</v>
      </c>
      <c r="C25" s="78">
        <v>39210.26</v>
      </c>
      <c r="D25" s="78">
        <f t="shared" ref="D25:M25" si="7">D16+D21+D15</f>
        <v>98488.9</v>
      </c>
      <c r="E25" s="78">
        <f t="shared" si="7"/>
        <v>41442.69</v>
      </c>
      <c r="F25" s="78">
        <f t="shared" si="7"/>
        <v>47442.65</v>
      </c>
      <c r="G25" s="78">
        <f t="shared" si="7"/>
        <v>44832.28</v>
      </c>
      <c r="H25" s="78">
        <f t="shared" si="7"/>
        <v>0</v>
      </c>
      <c r="I25" s="78">
        <f t="shared" si="7"/>
        <v>0</v>
      </c>
      <c r="J25" s="78">
        <f t="shared" si="7"/>
        <v>0</v>
      </c>
      <c r="K25" s="78">
        <f t="shared" si="7"/>
        <v>0</v>
      </c>
      <c r="L25" s="78">
        <f t="shared" si="7"/>
        <v>0</v>
      </c>
      <c r="M25" s="78">
        <f t="shared" si="7"/>
        <v>0</v>
      </c>
      <c r="N25" s="78">
        <f>N16+N21+N15</f>
        <v>316229.12000000005</v>
      </c>
      <c r="R25" s="70"/>
    </row>
    <row r="26" spans="1:18" ht="15" customHeight="1" thickBot="1" x14ac:dyDescent="0.3">
      <c r="A26" s="77" t="s">
        <v>104</v>
      </c>
      <c r="B26" s="76">
        <f t="shared" ref="B26:N26" si="8">SUM(B11+B14+B25)</f>
        <v>3431164.3400000008</v>
      </c>
      <c r="C26" s="76">
        <v>3425562.26</v>
      </c>
      <c r="D26" s="76">
        <f t="shared" si="8"/>
        <v>3484840.9</v>
      </c>
      <c r="E26" s="76">
        <f t="shared" si="8"/>
        <v>3427794.69</v>
      </c>
      <c r="F26" s="76">
        <f t="shared" ref="F26" si="9">SUM(F11+F14+F25)</f>
        <v>3433794.65</v>
      </c>
      <c r="G26" s="76">
        <f t="shared" ref="G26" si="10">SUM(G11+G14+G25)</f>
        <v>3431184.2800000007</v>
      </c>
      <c r="H26" s="76">
        <f t="shared" si="8"/>
        <v>0</v>
      </c>
      <c r="I26" s="76">
        <f t="shared" si="8"/>
        <v>0</v>
      </c>
      <c r="J26" s="76">
        <f t="shared" si="8"/>
        <v>0</v>
      </c>
      <c r="K26" s="76">
        <f t="shared" si="8"/>
        <v>0</v>
      </c>
      <c r="L26" s="76">
        <f t="shared" si="8"/>
        <v>0</v>
      </c>
      <c r="M26" s="76">
        <f t="shared" si="8"/>
        <v>0</v>
      </c>
      <c r="N26" s="76">
        <f t="shared" si="8"/>
        <v>20634341.120000001</v>
      </c>
      <c r="R26" s="70"/>
    </row>
    <row r="27" spans="1:18" ht="15" customHeight="1" thickBot="1" x14ac:dyDescent="0.3">
      <c r="A27" s="71" t="s">
        <v>105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  <c r="R27" s="70"/>
    </row>
    <row r="28" spans="1:18" ht="15" customHeight="1" thickBot="1" x14ac:dyDescent="0.3">
      <c r="A28" s="77" t="s">
        <v>106</v>
      </c>
      <c r="B28" s="76">
        <f>SUM(B29:B35)</f>
        <v>1988215.8800000001</v>
      </c>
      <c r="C28" s="76">
        <v>2428331.41</v>
      </c>
      <c r="D28" s="76">
        <f t="shared" ref="D28:N28" si="11">SUM(D29:D35)</f>
        <v>2130344.85</v>
      </c>
      <c r="E28" s="76">
        <f t="shared" si="11"/>
        <v>2192093.7200000002</v>
      </c>
      <c r="F28" s="76">
        <f t="shared" si="11"/>
        <v>2374793.64</v>
      </c>
      <c r="G28" s="76">
        <f t="shared" si="11"/>
        <v>2262072</v>
      </c>
      <c r="H28" s="76">
        <f t="shared" si="11"/>
        <v>0</v>
      </c>
      <c r="I28" s="76">
        <f t="shared" si="11"/>
        <v>0</v>
      </c>
      <c r="J28" s="76">
        <f t="shared" si="11"/>
        <v>0</v>
      </c>
      <c r="K28" s="76">
        <f t="shared" si="11"/>
        <v>0</v>
      </c>
      <c r="L28" s="76">
        <f t="shared" si="11"/>
        <v>0</v>
      </c>
      <c r="M28" s="76">
        <f t="shared" si="11"/>
        <v>0</v>
      </c>
      <c r="N28" s="76">
        <f t="shared" si="11"/>
        <v>13375851.5</v>
      </c>
      <c r="R28" s="70"/>
    </row>
    <row r="29" spans="1:18" ht="15" customHeight="1" thickBot="1" x14ac:dyDescent="0.3">
      <c r="A29" s="74" t="s">
        <v>29</v>
      </c>
      <c r="B29" s="75">
        <v>1324431.79</v>
      </c>
      <c r="C29" s="75">
        <v>1562269.93</v>
      </c>
      <c r="D29" s="75">
        <v>1444623.05</v>
      </c>
      <c r="E29" s="75">
        <v>1484594.11</v>
      </c>
      <c r="F29" s="75">
        <v>1527102.23</v>
      </c>
      <c r="G29" s="75">
        <v>1506075.74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6">
        <f t="shared" ref="N29:N34" si="12">SUM(B29:M29)</f>
        <v>8849096.8499999996</v>
      </c>
      <c r="R29" s="70"/>
    </row>
    <row r="30" spans="1:18" ht="15" customHeight="1" thickBot="1" x14ac:dyDescent="0.3">
      <c r="A30" s="74" t="s">
        <v>30</v>
      </c>
      <c r="B30" s="75">
        <v>215634.39</v>
      </c>
      <c r="C30" s="75">
        <v>214508.65000000002</v>
      </c>
      <c r="D30" s="75">
        <v>208941.72000000003</v>
      </c>
      <c r="E30" s="75">
        <v>229810.37</v>
      </c>
      <c r="F30" s="75">
        <v>216646.93</v>
      </c>
      <c r="G30" s="75">
        <v>223972.8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6">
        <f t="shared" si="12"/>
        <v>1309514.8600000001</v>
      </c>
      <c r="R30" s="70"/>
    </row>
    <row r="31" spans="1:18" ht="15" customHeight="1" thickBot="1" x14ac:dyDescent="0.3">
      <c r="A31" s="74" t="s">
        <v>31</v>
      </c>
      <c r="B31" s="75">
        <v>20020.03</v>
      </c>
      <c r="C31" s="75">
        <v>25428.720000000001</v>
      </c>
      <c r="D31" s="75">
        <v>22766.080000000002</v>
      </c>
      <c r="E31" s="75">
        <v>21042.6</v>
      </c>
      <c r="F31" s="75">
        <v>18186.560000000001</v>
      </c>
      <c r="G31" s="75">
        <v>17853.02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6">
        <f t="shared" si="12"/>
        <v>125297.01</v>
      </c>
      <c r="R31" s="70"/>
    </row>
    <row r="32" spans="1:18" ht="15" customHeight="1" thickBot="1" x14ac:dyDescent="0.3">
      <c r="A32" s="74" t="s">
        <v>32</v>
      </c>
      <c r="B32" s="75">
        <v>133674.99</v>
      </c>
      <c r="C32" s="75">
        <v>134368.84</v>
      </c>
      <c r="D32" s="75">
        <v>134197.28</v>
      </c>
      <c r="E32" s="75">
        <v>133341.14000000001</v>
      </c>
      <c r="F32" s="75">
        <v>132365.92000000001</v>
      </c>
      <c r="G32" s="75">
        <v>135760.06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6">
        <f t="shared" si="12"/>
        <v>803708.23</v>
      </c>
      <c r="R32" s="70"/>
    </row>
    <row r="33" spans="1:18" ht="15" customHeight="1" thickBot="1" x14ac:dyDescent="0.3">
      <c r="A33" s="74" t="s">
        <v>33</v>
      </c>
      <c r="B33" s="75">
        <v>1218.6500000000001</v>
      </c>
      <c r="C33" s="75">
        <v>104545.97</v>
      </c>
      <c r="D33" s="75">
        <v>0</v>
      </c>
      <c r="E33" s="75">
        <v>3703.64</v>
      </c>
      <c r="F33" s="75">
        <v>109736.57</v>
      </c>
      <c r="G33" s="75">
        <v>177.72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6">
        <f t="shared" si="12"/>
        <v>219382.55000000002</v>
      </c>
      <c r="R33" s="70"/>
    </row>
    <row r="34" spans="1:18" ht="15" customHeight="1" thickBot="1" x14ac:dyDescent="0.3">
      <c r="A34" s="74" t="s">
        <v>36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6">
        <f t="shared" si="12"/>
        <v>0</v>
      </c>
      <c r="R34" s="70"/>
    </row>
    <row r="35" spans="1:18" ht="15" customHeight="1" thickBot="1" x14ac:dyDescent="0.3">
      <c r="A35" s="77" t="s">
        <v>107</v>
      </c>
      <c r="B35" s="80">
        <f t="shared" ref="B35:N35" si="13">SUM(B36:B37)</f>
        <v>293236.03000000003</v>
      </c>
      <c r="C35" s="80">
        <v>387209.30000000005</v>
      </c>
      <c r="D35" s="80">
        <f t="shared" si="13"/>
        <v>319816.71999999997</v>
      </c>
      <c r="E35" s="80">
        <f t="shared" si="13"/>
        <v>319601.86</v>
      </c>
      <c r="F35" s="80">
        <f t="shared" ref="F35" si="14">SUM(F36:F37)</f>
        <v>370755.43</v>
      </c>
      <c r="G35" s="80">
        <f>SUM(G36:G37)</f>
        <v>378232.66000000003</v>
      </c>
      <c r="H35" s="80">
        <f t="shared" si="13"/>
        <v>0</v>
      </c>
      <c r="I35" s="80">
        <f t="shared" si="13"/>
        <v>0</v>
      </c>
      <c r="J35" s="80">
        <f t="shared" si="13"/>
        <v>0</v>
      </c>
      <c r="K35" s="80">
        <f t="shared" si="13"/>
        <v>0</v>
      </c>
      <c r="L35" s="80">
        <f t="shared" si="13"/>
        <v>0</v>
      </c>
      <c r="M35" s="80">
        <f t="shared" si="13"/>
        <v>0</v>
      </c>
      <c r="N35" s="80">
        <f t="shared" si="13"/>
        <v>2068852</v>
      </c>
      <c r="R35" s="70"/>
    </row>
    <row r="36" spans="1:18" ht="15" customHeight="1" thickBot="1" x14ac:dyDescent="0.3">
      <c r="A36" s="82" t="s">
        <v>108</v>
      </c>
      <c r="B36" s="75">
        <v>134824.89000000001</v>
      </c>
      <c r="C36" s="75">
        <v>149395.67000000001</v>
      </c>
      <c r="D36" s="75">
        <v>155611.09</v>
      </c>
      <c r="E36" s="75">
        <v>142601.82999999999</v>
      </c>
      <c r="F36" s="75">
        <v>162038.43</v>
      </c>
      <c r="G36" s="75">
        <v>176804.01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83">
        <f>SUM(B36:M36)</f>
        <v>921275.91999999993</v>
      </c>
      <c r="R36" s="70"/>
    </row>
    <row r="37" spans="1:18" ht="15" customHeight="1" thickBot="1" x14ac:dyDescent="0.3">
      <c r="A37" s="82" t="s">
        <v>109</v>
      </c>
      <c r="B37" s="75">
        <v>158411.14000000001</v>
      </c>
      <c r="C37" s="75">
        <v>237813.63</v>
      </c>
      <c r="D37" s="75">
        <v>164205.63</v>
      </c>
      <c r="E37" s="75">
        <v>177000.03</v>
      </c>
      <c r="F37" s="75">
        <v>208717</v>
      </c>
      <c r="G37" s="75">
        <v>201428.65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83">
        <f>SUM(B37:M37)</f>
        <v>1147576.08</v>
      </c>
      <c r="R37" s="70"/>
    </row>
    <row r="38" spans="1:18" ht="15" customHeight="1" thickBot="1" x14ac:dyDescent="0.3">
      <c r="A38" s="77" t="s">
        <v>37</v>
      </c>
      <c r="B38" s="76">
        <f>B39</f>
        <v>518493.13</v>
      </c>
      <c r="C38" s="76">
        <v>597616.89</v>
      </c>
      <c r="D38" s="76">
        <f t="shared" ref="D38:N38" si="15">D39</f>
        <v>995867.92999999993</v>
      </c>
      <c r="E38" s="76">
        <f t="shared" si="15"/>
        <v>814918.94000000006</v>
      </c>
      <c r="F38" s="76">
        <f t="shared" si="15"/>
        <v>804986.66</v>
      </c>
      <c r="G38" s="76">
        <f t="shared" si="15"/>
        <v>890005.38</v>
      </c>
      <c r="H38" s="76">
        <f t="shared" si="15"/>
        <v>0</v>
      </c>
      <c r="I38" s="76">
        <f t="shared" si="15"/>
        <v>0</v>
      </c>
      <c r="J38" s="76">
        <f t="shared" si="15"/>
        <v>0</v>
      </c>
      <c r="K38" s="76">
        <f t="shared" si="15"/>
        <v>0</v>
      </c>
      <c r="L38" s="76">
        <f t="shared" si="15"/>
        <v>0</v>
      </c>
      <c r="M38" s="76">
        <f t="shared" si="15"/>
        <v>0</v>
      </c>
      <c r="N38" s="76">
        <f t="shared" si="15"/>
        <v>4621888.93</v>
      </c>
      <c r="R38" s="70"/>
    </row>
    <row r="39" spans="1:18" ht="15" customHeight="1" thickBot="1" x14ac:dyDescent="0.3">
      <c r="A39" s="77" t="s">
        <v>38</v>
      </c>
      <c r="B39" s="76">
        <f>SUM(B40:B42)</f>
        <v>518493.13</v>
      </c>
      <c r="C39" s="76">
        <v>597616.89</v>
      </c>
      <c r="D39" s="76">
        <f t="shared" ref="D39:N39" si="16">SUM(D40:D42)</f>
        <v>995867.92999999993</v>
      </c>
      <c r="E39" s="76">
        <f t="shared" si="16"/>
        <v>814918.94000000006</v>
      </c>
      <c r="F39" s="76">
        <f>SUM(F40:F42)</f>
        <v>804986.66</v>
      </c>
      <c r="G39" s="76">
        <f>SUM(G40:G42)</f>
        <v>890005.38</v>
      </c>
      <c r="H39" s="76">
        <f t="shared" si="16"/>
        <v>0</v>
      </c>
      <c r="I39" s="76">
        <f t="shared" si="16"/>
        <v>0</v>
      </c>
      <c r="J39" s="76">
        <f t="shared" si="16"/>
        <v>0</v>
      </c>
      <c r="K39" s="76">
        <f>SUM(K40:K42)</f>
        <v>0</v>
      </c>
      <c r="L39" s="76">
        <f>SUM(L40:L42)</f>
        <v>0</v>
      </c>
      <c r="M39" s="76">
        <f t="shared" si="16"/>
        <v>0</v>
      </c>
      <c r="N39" s="76">
        <f t="shared" si="16"/>
        <v>4621888.93</v>
      </c>
      <c r="R39" s="70"/>
    </row>
    <row r="40" spans="1:18" ht="15" customHeight="1" thickBot="1" x14ac:dyDescent="0.3">
      <c r="A40" s="84" t="s">
        <v>39</v>
      </c>
      <c r="B40" s="75">
        <v>24027.64</v>
      </c>
      <c r="C40" s="75">
        <v>27985.11</v>
      </c>
      <c r="D40" s="75">
        <v>55270.82</v>
      </c>
      <c r="E40" s="75">
        <v>36052.93</v>
      </c>
      <c r="F40" s="75">
        <v>28219.87</v>
      </c>
      <c r="G40" s="75">
        <v>33431.18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85">
        <f>SUM(B40:M40)</f>
        <v>204987.55</v>
      </c>
      <c r="R40" s="70"/>
    </row>
    <row r="41" spans="1:18" ht="15" customHeight="1" thickBot="1" x14ac:dyDescent="0.3">
      <c r="A41" s="84" t="s">
        <v>40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6">
        <f>SUM(B41:M41)</f>
        <v>0</v>
      </c>
      <c r="R41" s="70"/>
    </row>
    <row r="42" spans="1:18" ht="15" customHeight="1" thickBot="1" x14ac:dyDescent="0.3">
      <c r="A42" s="84" t="s">
        <v>41</v>
      </c>
      <c r="B42" s="75">
        <v>494465.49</v>
      </c>
      <c r="C42" s="75">
        <v>569631.78</v>
      </c>
      <c r="D42" s="75">
        <v>940597.11</v>
      </c>
      <c r="E42" s="75">
        <v>778866.01</v>
      </c>
      <c r="F42" s="75">
        <v>776766.79</v>
      </c>
      <c r="G42" s="75">
        <v>856574.2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85">
        <f>SUM(B42:M42)</f>
        <v>4416901.38</v>
      </c>
      <c r="R42" s="70"/>
    </row>
    <row r="43" spans="1:18" ht="15" customHeight="1" thickBot="1" x14ac:dyDescent="0.3">
      <c r="A43" s="86" t="s">
        <v>110</v>
      </c>
      <c r="B43" s="80">
        <f>SUM(B44:B46)</f>
        <v>126477.09</v>
      </c>
      <c r="C43" s="80">
        <v>383974</v>
      </c>
      <c r="D43" s="80">
        <f t="shared" ref="D43:N43" si="17">SUM(D44:D46)</f>
        <v>213442.44000000003</v>
      </c>
      <c r="E43" s="80">
        <f t="shared" si="17"/>
        <v>314706.78000000003</v>
      </c>
      <c r="F43" s="80">
        <f>SUM(F44:F46)</f>
        <v>368433.55999999994</v>
      </c>
      <c r="G43" s="80">
        <f>SUM(G44:G46)</f>
        <v>275246.59999999998</v>
      </c>
      <c r="H43" s="80">
        <f t="shared" si="17"/>
        <v>0</v>
      </c>
      <c r="I43" s="80">
        <f t="shared" si="17"/>
        <v>0</v>
      </c>
      <c r="J43" s="80">
        <f t="shared" si="17"/>
        <v>0</v>
      </c>
      <c r="K43" s="80">
        <f t="shared" si="17"/>
        <v>0</v>
      </c>
      <c r="L43" s="80">
        <f t="shared" si="17"/>
        <v>0</v>
      </c>
      <c r="M43" s="80">
        <f t="shared" si="17"/>
        <v>0</v>
      </c>
      <c r="N43" s="80">
        <f t="shared" si="17"/>
        <v>1682280.4700000002</v>
      </c>
      <c r="R43" s="70"/>
    </row>
    <row r="44" spans="1:18" ht="14.25" customHeight="1" thickBot="1" x14ac:dyDescent="0.3">
      <c r="A44" s="84" t="s">
        <v>111</v>
      </c>
      <c r="B44" s="75">
        <v>31512.38</v>
      </c>
      <c r="C44" s="75">
        <v>64899.83</v>
      </c>
      <c r="D44" s="75">
        <v>55009.340000000026</v>
      </c>
      <c r="E44" s="75">
        <v>62719.83</v>
      </c>
      <c r="F44" s="75">
        <v>103514.85</v>
      </c>
      <c r="G44" s="75">
        <v>90168.61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87">
        <f>SUM(B44:M44)</f>
        <v>407824.84000000008</v>
      </c>
      <c r="R44" s="70"/>
    </row>
    <row r="45" spans="1:18" ht="14.25" customHeight="1" thickBot="1" x14ac:dyDescent="0.3">
      <c r="A45" s="84" t="s">
        <v>112</v>
      </c>
      <c r="B45" s="75">
        <v>36505.4</v>
      </c>
      <c r="C45" s="75">
        <v>291997.56</v>
      </c>
      <c r="D45" s="75">
        <v>128341.1</v>
      </c>
      <c r="E45" s="75">
        <f>217625.88-551.64</f>
        <v>217074.24</v>
      </c>
      <c r="F45" s="75">
        <v>217595.87</v>
      </c>
      <c r="G45" s="75">
        <v>140695.32999999999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87">
        <f t="shared" ref="N45:N55" si="18">SUM(B45:M45)</f>
        <v>1032209.5</v>
      </c>
      <c r="R45" s="70"/>
    </row>
    <row r="46" spans="1:18" ht="15" customHeight="1" thickBot="1" x14ac:dyDescent="0.3">
      <c r="A46" s="84" t="s">
        <v>113</v>
      </c>
      <c r="B46" s="75">
        <v>58459.31</v>
      </c>
      <c r="C46" s="75">
        <v>27076.61</v>
      </c>
      <c r="D46" s="75">
        <v>30092</v>
      </c>
      <c r="E46" s="75">
        <v>34912.71</v>
      </c>
      <c r="F46" s="75">
        <v>47322.84</v>
      </c>
      <c r="G46" s="75">
        <v>44382.66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87">
        <f t="shared" si="18"/>
        <v>242246.13</v>
      </c>
      <c r="R46" s="70"/>
    </row>
    <row r="47" spans="1:18" ht="15.75" customHeight="1" thickBot="1" x14ac:dyDescent="0.3">
      <c r="A47" s="74" t="s">
        <v>47</v>
      </c>
      <c r="B47" s="75"/>
      <c r="C47" s="75"/>
      <c r="D47" s="75"/>
      <c r="E47" s="75">
        <v>0</v>
      </c>
      <c r="F47" s="75">
        <v>0</v>
      </c>
      <c r="G47" s="75">
        <v>0</v>
      </c>
      <c r="H47" s="75"/>
      <c r="I47" s="75"/>
      <c r="J47" s="75"/>
      <c r="K47" s="75"/>
      <c r="L47" s="75"/>
      <c r="M47" s="75"/>
      <c r="N47" s="87">
        <f t="shared" si="18"/>
        <v>0</v>
      </c>
      <c r="R47" s="70"/>
    </row>
    <row r="48" spans="1:18" ht="15" customHeight="1" thickBot="1" x14ac:dyDescent="0.3">
      <c r="A48" s="74" t="s">
        <v>48</v>
      </c>
      <c r="B48" s="75"/>
      <c r="C48" s="75"/>
      <c r="D48" s="75"/>
      <c r="E48" s="75">
        <v>0</v>
      </c>
      <c r="F48" s="75">
        <v>0</v>
      </c>
      <c r="G48" s="75">
        <v>0</v>
      </c>
      <c r="H48" s="75"/>
      <c r="I48" s="75"/>
      <c r="J48" s="75"/>
      <c r="K48" s="75"/>
      <c r="L48" s="75"/>
      <c r="M48" s="75"/>
      <c r="N48" s="87">
        <f t="shared" si="18"/>
        <v>0</v>
      </c>
      <c r="R48" s="70"/>
    </row>
    <row r="49" spans="1:18" ht="15" customHeight="1" thickBot="1" x14ac:dyDescent="0.3">
      <c r="A49" s="74" t="s">
        <v>49</v>
      </c>
      <c r="B49" s="75"/>
      <c r="C49" s="75"/>
      <c r="D49" s="75"/>
      <c r="E49" s="75">
        <v>0</v>
      </c>
      <c r="F49" s="75">
        <v>0</v>
      </c>
      <c r="G49" s="75"/>
      <c r="H49" s="75"/>
      <c r="I49" s="75"/>
      <c r="J49" s="75"/>
      <c r="K49" s="75"/>
      <c r="L49" s="75"/>
      <c r="M49" s="75"/>
      <c r="N49" s="87">
        <f t="shared" si="18"/>
        <v>0</v>
      </c>
      <c r="R49" s="70"/>
    </row>
    <row r="50" spans="1:18" ht="15" customHeight="1" thickBot="1" x14ac:dyDescent="0.3">
      <c r="A50" s="74" t="s">
        <v>114</v>
      </c>
      <c r="B50" s="75">
        <v>170096.73</v>
      </c>
      <c r="C50" s="75">
        <v>179173.05</v>
      </c>
      <c r="D50" s="75">
        <v>183859.8</v>
      </c>
      <c r="E50" s="75">
        <v>183654.29</v>
      </c>
      <c r="F50" s="75">
        <v>185450.23999999999</v>
      </c>
      <c r="G50" s="75">
        <v>185879.98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87">
        <f t="shared" si="18"/>
        <v>1088114.0900000001</v>
      </c>
      <c r="R50" s="70"/>
    </row>
    <row r="51" spans="1:18" ht="15" customHeight="1" thickBot="1" x14ac:dyDescent="0.3">
      <c r="A51" s="74" t="s">
        <v>51</v>
      </c>
      <c r="B51" s="75">
        <v>444.24</v>
      </c>
      <c r="C51" s="75">
        <v>0</v>
      </c>
      <c r="D51" s="75">
        <v>14506.59</v>
      </c>
      <c r="E51" s="75">
        <v>1360.08</v>
      </c>
      <c r="F51" s="75">
        <v>226.68</v>
      </c>
      <c r="G51" s="75">
        <v>14506.59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87">
        <f t="shared" si="18"/>
        <v>31044.18</v>
      </c>
      <c r="R51" s="70"/>
    </row>
    <row r="52" spans="1:18" ht="15" customHeight="1" thickBot="1" x14ac:dyDescent="0.3">
      <c r="A52" s="74" t="s">
        <v>52</v>
      </c>
      <c r="B52" s="75"/>
      <c r="C52" s="75"/>
      <c r="D52" s="75"/>
      <c r="E52" s="75">
        <v>0</v>
      </c>
      <c r="F52" s="75">
        <v>0</v>
      </c>
      <c r="G52" s="75"/>
      <c r="H52" s="75"/>
      <c r="I52" s="75"/>
      <c r="J52" s="75"/>
      <c r="K52" s="75"/>
      <c r="L52" s="75"/>
      <c r="M52" s="75"/>
      <c r="N52" s="87">
        <f t="shared" si="18"/>
        <v>0</v>
      </c>
      <c r="R52" s="70"/>
    </row>
    <row r="53" spans="1:18" ht="15" customHeight="1" thickBot="1" x14ac:dyDescent="0.3">
      <c r="A53" s="74" t="s">
        <v>53</v>
      </c>
      <c r="B53" s="75"/>
      <c r="C53" s="75"/>
      <c r="D53" s="75"/>
      <c r="E53" s="75">
        <v>0</v>
      </c>
      <c r="F53" s="75">
        <v>0</v>
      </c>
      <c r="G53" s="75"/>
      <c r="H53" s="75"/>
      <c r="I53" s="75"/>
      <c r="J53" s="75"/>
      <c r="K53" s="75"/>
      <c r="L53" s="75"/>
      <c r="M53" s="75"/>
      <c r="N53" s="87">
        <f t="shared" si="18"/>
        <v>0</v>
      </c>
      <c r="R53" s="70"/>
    </row>
    <row r="54" spans="1:18" ht="15" customHeight="1" thickBot="1" x14ac:dyDescent="0.3">
      <c r="A54" s="74" t="s">
        <v>115</v>
      </c>
      <c r="B54" s="75"/>
      <c r="C54" s="75"/>
      <c r="D54" s="75"/>
      <c r="E54" s="75">
        <v>0</v>
      </c>
      <c r="F54" s="75">
        <v>0</v>
      </c>
      <c r="G54" s="75"/>
      <c r="H54" s="75"/>
      <c r="I54" s="75"/>
      <c r="J54" s="75"/>
      <c r="K54" s="75"/>
      <c r="L54" s="75"/>
      <c r="M54" s="75"/>
      <c r="N54" s="87">
        <f t="shared" si="18"/>
        <v>0</v>
      </c>
      <c r="R54" s="70"/>
    </row>
    <row r="55" spans="1:18" ht="15" customHeight="1" thickBot="1" x14ac:dyDescent="0.3">
      <c r="A55" s="74" t="s">
        <v>56</v>
      </c>
      <c r="B55" s="75">
        <v>43255.14</v>
      </c>
      <c r="C55" s="75">
        <v>44532.43</v>
      </c>
      <c r="D55" s="75">
        <v>45683.79</v>
      </c>
      <c r="E55" s="75">
        <v>45699.39</v>
      </c>
      <c r="F55" s="75">
        <v>45421.74</v>
      </c>
      <c r="G55" s="75">
        <v>44505.590000000004</v>
      </c>
      <c r="H55" s="75">
        <v>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87">
        <f t="shared" si="18"/>
        <v>269098.08</v>
      </c>
      <c r="R55" s="70"/>
    </row>
    <row r="56" spans="1:18" ht="15" customHeight="1" thickBot="1" x14ac:dyDescent="0.3">
      <c r="A56" s="77" t="s">
        <v>116</v>
      </c>
      <c r="B56" s="76">
        <f>B28+B38+B43+B50+B51+B52+B53+B54+B55+B47+B48+B49</f>
        <v>2846982.2100000004</v>
      </c>
      <c r="C56" s="76">
        <v>3633627.7800000003</v>
      </c>
      <c r="D56" s="76">
        <f t="shared" ref="D56:N56" si="19">D28+D38+D43+D50+D51+D52+D53+D54+D55+D47+D48+D49</f>
        <v>3583705.4</v>
      </c>
      <c r="E56" s="76">
        <f t="shared" si="19"/>
        <v>3552433.2000000007</v>
      </c>
      <c r="F56" s="76">
        <f t="shared" si="19"/>
        <v>3779312.5200000009</v>
      </c>
      <c r="G56" s="76">
        <f t="shared" si="19"/>
        <v>3672216.1399999997</v>
      </c>
      <c r="H56" s="76">
        <f t="shared" si="19"/>
        <v>0</v>
      </c>
      <c r="I56" s="76">
        <f t="shared" si="19"/>
        <v>0</v>
      </c>
      <c r="J56" s="76">
        <f t="shared" si="19"/>
        <v>0</v>
      </c>
      <c r="K56" s="76">
        <f>K28+K38+K43+K50+K51+K52+K53+K54+K55+K47+K48+K49</f>
        <v>0</v>
      </c>
      <c r="L56" s="76">
        <f>L28+L38+L43+L50+L51+L52+L53+L54+L55+L47+L48+L49</f>
        <v>0</v>
      </c>
      <c r="M56" s="76">
        <f t="shared" si="19"/>
        <v>0</v>
      </c>
      <c r="N56" s="76">
        <f t="shared" si="19"/>
        <v>21068277.249999996</v>
      </c>
      <c r="R56" s="70"/>
    </row>
    <row r="57" spans="1:18" ht="15" customHeight="1" thickBot="1" x14ac:dyDescent="0.3">
      <c r="A57" s="71" t="s">
        <v>54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R57" s="70"/>
    </row>
    <row r="58" spans="1:18" ht="15" customHeight="1" thickBot="1" x14ac:dyDescent="0.3">
      <c r="A58" s="74" t="s">
        <v>117</v>
      </c>
      <c r="B58" s="75">
        <v>10982</v>
      </c>
      <c r="C58" s="75">
        <v>137781</v>
      </c>
      <c r="D58" s="75">
        <v>59520</v>
      </c>
      <c r="E58" s="75">
        <v>66697.649999999994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88">
        <f>SUM(B58:M58)</f>
        <v>274980.65000000002</v>
      </c>
      <c r="R58" s="70"/>
    </row>
    <row r="59" spans="1:18" ht="15" customHeight="1" thickBot="1" x14ac:dyDescent="0.3">
      <c r="A59" s="74" t="s">
        <v>118</v>
      </c>
      <c r="B59" s="75">
        <v>0</v>
      </c>
      <c r="C59" s="75">
        <v>16000</v>
      </c>
      <c r="D59" s="75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88">
        <f>SUM(B59:M59)</f>
        <v>16000</v>
      </c>
      <c r="R59" s="70"/>
    </row>
    <row r="60" spans="1:18" ht="15" customHeight="1" thickBot="1" x14ac:dyDescent="0.3">
      <c r="A60" s="74" t="s">
        <v>119</v>
      </c>
      <c r="B60" s="75"/>
      <c r="C60" s="75"/>
      <c r="D60" s="75"/>
      <c r="E60" s="75"/>
      <c r="F60" s="75">
        <v>0</v>
      </c>
      <c r="G60" s="75"/>
      <c r="H60" s="75"/>
      <c r="I60" s="75"/>
      <c r="J60" s="75"/>
      <c r="K60" s="75"/>
      <c r="L60" s="75"/>
      <c r="M60" s="75"/>
      <c r="N60" s="88">
        <f>SUM(B60:M60)</f>
        <v>0</v>
      </c>
      <c r="R60" s="70"/>
    </row>
    <row r="61" spans="1:18" ht="15" customHeight="1" thickBot="1" x14ac:dyDescent="0.3">
      <c r="A61" s="74" t="s">
        <v>120</v>
      </c>
      <c r="B61" s="75"/>
      <c r="C61" s="75"/>
      <c r="D61" s="75"/>
      <c r="E61" s="75"/>
      <c r="F61" s="75">
        <v>0</v>
      </c>
      <c r="G61" s="75"/>
      <c r="H61" s="75"/>
      <c r="I61" s="75"/>
      <c r="J61" s="75"/>
      <c r="K61" s="75"/>
      <c r="L61" s="75"/>
      <c r="M61" s="75"/>
      <c r="N61" s="88">
        <f>SUM(B61:M61)</f>
        <v>0</v>
      </c>
      <c r="R61" s="70"/>
    </row>
    <row r="62" spans="1:18" ht="15" customHeight="1" thickBot="1" x14ac:dyDescent="0.3">
      <c r="A62" s="77" t="s">
        <v>121</v>
      </c>
      <c r="B62" s="80">
        <f t="shared" ref="B62:N62" si="20">SUM(B58:B61)</f>
        <v>10982</v>
      </c>
      <c r="C62" s="80">
        <v>153781</v>
      </c>
      <c r="D62" s="80">
        <f t="shared" si="20"/>
        <v>59520</v>
      </c>
      <c r="E62" s="80">
        <f>SUM(E58:E61)</f>
        <v>66697.649999999994</v>
      </c>
      <c r="F62" s="80">
        <f t="shared" ref="F62" si="21">SUM(F58:F61)</f>
        <v>0</v>
      </c>
      <c r="G62" s="80">
        <f>SUM(G58:G61)</f>
        <v>0</v>
      </c>
      <c r="H62" s="80">
        <f t="shared" si="20"/>
        <v>0</v>
      </c>
      <c r="I62" s="80">
        <f t="shared" si="20"/>
        <v>0</v>
      </c>
      <c r="J62" s="80">
        <f t="shared" si="20"/>
        <v>0</v>
      </c>
      <c r="K62" s="80">
        <f t="shared" si="20"/>
        <v>0</v>
      </c>
      <c r="L62" s="80">
        <f t="shared" si="20"/>
        <v>0</v>
      </c>
      <c r="M62" s="80">
        <f t="shared" si="20"/>
        <v>0</v>
      </c>
      <c r="N62" s="88">
        <f t="shared" si="20"/>
        <v>290980.65000000002</v>
      </c>
      <c r="R62" s="70"/>
    </row>
    <row r="63" spans="1:18" ht="15" customHeight="1" thickBot="1" x14ac:dyDescent="0.3">
      <c r="A63" s="77" t="s">
        <v>122</v>
      </c>
      <c r="B63" s="80">
        <f t="shared" ref="B63:L63" si="22">B56+B62</f>
        <v>2857964.2100000004</v>
      </c>
      <c r="C63" s="80">
        <v>3787408.7800000003</v>
      </c>
      <c r="D63" s="80">
        <f t="shared" si="22"/>
        <v>3643225.4</v>
      </c>
      <c r="E63" s="80">
        <f t="shared" si="22"/>
        <v>3619130.8500000006</v>
      </c>
      <c r="F63" s="80">
        <f t="shared" si="22"/>
        <v>3779312.5200000009</v>
      </c>
      <c r="G63" s="80">
        <f t="shared" si="22"/>
        <v>3672216.1399999997</v>
      </c>
      <c r="H63" s="80">
        <f t="shared" si="22"/>
        <v>0</v>
      </c>
      <c r="I63" s="80">
        <f t="shared" si="22"/>
        <v>0</v>
      </c>
      <c r="J63" s="80">
        <f t="shared" si="22"/>
        <v>0</v>
      </c>
      <c r="K63" s="80">
        <f t="shared" si="22"/>
        <v>0</v>
      </c>
      <c r="L63" s="80">
        <f t="shared" si="22"/>
        <v>0</v>
      </c>
      <c r="M63" s="80">
        <f>M56+M62</f>
        <v>0</v>
      </c>
      <c r="N63" s="88">
        <f>N56+N62</f>
        <v>21359257.899999995</v>
      </c>
      <c r="R63" s="70"/>
    </row>
    <row r="64" spans="1:18" ht="15" customHeight="1" thickBot="1" x14ac:dyDescent="0.3">
      <c r="A64" s="77" t="s">
        <v>123</v>
      </c>
      <c r="B64" s="80">
        <f t="shared" ref="B64:M64" si="23">B26-B63</f>
        <v>573200.13000000035</v>
      </c>
      <c r="C64" s="80">
        <v>-361846.52000000048</v>
      </c>
      <c r="D64" s="80">
        <f t="shared" si="23"/>
        <v>-158384.5</v>
      </c>
      <c r="E64" s="80">
        <f t="shared" si="23"/>
        <v>-191336.16000000061</v>
      </c>
      <c r="F64" s="80">
        <f t="shared" si="23"/>
        <v>-345517.87000000104</v>
      </c>
      <c r="G64" s="80">
        <f t="shared" si="23"/>
        <v>-241031.85999999894</v>
      </c>
      <c r="H64" s="80">
        <f t="shared" si="23"/>
        <v>0</v>
      </c>
      <c r="I64" s="80">
        <f t="shared" si="23"/>
        <v>0</v>
      </c>
      <c r="J64" s="80">
        <f t="shared" si="23"/>
        <v>0</v>
      </c>
      <c r="K64" s="80">
        <f t="shared" si="23"/>
        <v>0</v>
      </c>
      <c r="L64" s="80">
        <f t="shared" si="23"/>
        <v>0</v>
      </c>
      <c r="M64" s="80">
        <f t="shared" si="23"/>
        <v>0</v>
      </c>
      <c r="N64" s="85">
        <f>N26-N63</f>
        <v>-724916.77999999374</v>
      </c>
      <c r="R64" s="70"/>
    </row>
    <row r="65" spans="1:14" ht="15" customHeight="1" x14ac:dyDescent="0.25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</row>
    <row r="66" spans="1:14" ht="15" customHeight="1" x14ac:dyDescent="0.25">
      <c r="A66" s="89"/>
      <c r="B66" s="91"/>
      <c r="C66" s="91"/>
      <c r="D66" s="91"/>
      <c r="E66" s="91"/>
      <c r="F66" s="91"/>
      <c r="G66" s="91"/>
      <c r="H66" s="67"/>
      <c r="I66" s="67"/>
      <c r="N66" s="91"/>
    </row>
    <row r="67" spans="1:14" ht="15" customHeight="1" thickBot="1" x14ac:dyDescent="0.3">
      <c r="A67" s="92" t="s">
        <v>124</v>
      </c>
      <c r="B67" s="91"/>
      <c r="C67" s="91"/>
      <c r="D67" s="91"/>
      <c r="E67" s="91"/>
      <c r="F67" s="91"/>
      <c r="G67" s="91"/>
      <c r="H67" s="67"/>
      <c r="I67" s="67"/>
      <c r="N67" s="91"/>
    </row>
    <row r="68" spans="1:14" ht="15" customHeight="1" thickBot="1" x14ac:dyDescent="0.3">
      <c r="A68" s="74" t="s">
        <v>125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4"/>
    </row>
    <row r="69" spans="1:14" ht="15" customHeight="1" x14ac:dyDescent="0.25">
      <c r="A69" s="89"/>
      <c r="B69" s="91"/>
      <c r="C69" s="91"/>
      <c r="D69" s="91"/>
      <c r="E69" s="91"/>
      <c r="F69" s="91"/>
      <c r="G69" s="91"/>
      <c r="H69" s="67"/>
      <c r="I69" s="67"/>
      <c r="N69" s="91"/>
    </row>
    <row r="70" spans="1:14" ht="15" customHeight="1" thickBot="1" x14ac:dyDescent="0.3">
      <c r="A70" s="66" t="s">
        <v>126</v>
      </c>
      <c r="B70" s="91"/>
      <c r="C70" s="91"/>
      <c r="D70" s="91"/>
      <c r="E70" s="91"/>
      <c r="F70" s="91"/>
      <c r="G70" s="91"/>
      <c r="H70" s="67"/>
      <c r="I70" s="67"/>
      <c r="N70" s="91"/>
    </row>
    <row r="71" spans="1:14" ht="15" customHeight="1" thickBot="1" x14ac:dyDescent="0.3">
      <c r="A71" s="74" t="s">
        <v>127</v>
      </c>
      <c r="B71" s="75">
        <v>0</v>
      </c>
      <c r="C71" s="75">
        <v>0</v>
      </c>
      <c r="D71" s="75">
        <v>0</v>
      </c>
      <c r="E71" s="75">
        <v>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  <c r="N71" s="88">
        <f>D71</f>
        <v>0</v>
      </c>
    </row>
    <row r="72" spans="1:14" ht="15" customHeight="1" thickBot="1" x14ac:dyDescent="0.3">
      <c r="A72" s="74" t="s">
        <v>48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88">
        <f t="shared" ref="N72:N73" si="24">D72</f>
        <v>0</v>
      </c>
    </row>
    <row r="73" spans="1:14" ht="15" customHeight="1" thickBot="1" x14ac:dyDescent="0.3">
      <c r="A73" s="74" t="s">
        <v>49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88">
        <f t="shared" si="24"/>
        <v>0</v>
      </c>
    </row>
    <row r="74" spans="1:14" ht="15" customHeight="1" x14ac:dyDescent="0.25">
      <c r="A74" s="89"/>
      <c r="B74" s="91"/>
      <c r="C74" s="91"/>
      <c r="D74" s="91"/>
      <c r="E74" s="91"/>
      <c r="F74" s="91"/>
      <c r="G74" s="91"/>
      <c r="H74" s="67"/>
      <c r="I74" s="67"/>
      <c r="N74" s="91"/>
    </row>
    <row r="75" spans="1:14" ht="15" customHeight="1" thickBot="1" x14ac:dyDescent="0.3">
      <c r="A75" s="66" t="s">
        <v>128</v>
      </c>
      <c r="B75" s="91"/>
      <c r="C75" s="91"/>
      <c r="D75" s="91"/>
      <c r="E75" s="91"/>
      <c r="F75" s="91"/>
      <c r="G75" s="91"/>
      <c r="H75" s="67"/>
      <c r="I75" s="67"/>
      <c r="N75" s="91"/>
    </row>
    <row r="76" spans="1:14" ht="15" customHeight="1" thickBot="1" x14ac:dyDescent="0.3">
      <c r="A76" s="74" t="s">
        <v>129</v>
      </c>
      <c r="B76" s="75">
        <v>0</v>
      </c>
      <c r="C76" s="75">
        <v>0</v>
      </c>
      <c r="D76" s="75">
        <v>0</v>
      </c>
      <c r="E76" s="75">
        <v>0</v>
      </c>
      <c r="F76" s="75">
        <v>8035.8600000000006</v>
      </c>
      <c r="G76" s="75">
        <v>3900</v>
      </c>
      <c r="H76" s="75">
        <v>0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88">
        <f>SUM(B76:M76)</f>
        <v>11935.86</v>
      </c>
    </row>
    <row r="77" spans="1:14" ht="15" customHeight="1" thickBot="1" x14ac:dyDescent="0.3">
      <c r="A77" s="74" t="s">
        <v>117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88">
        <f>SUM(B77:M77)</f>
        <v>0</v>
      </c>
    </row>
    <row r="78" spans="1:14" ht="15" customHeight="1" x14ac:dyDescent="0.25">
      <c r="A78" s="89"/>
      <c r="B78" s="91"/>
      <c r="C78" s="91"/>
      <c r="D78" s="91"/>
      <c r="E78" s="91"/>
      <c r="F78" s="91"/>
      <c r="G78" s="91"/>
      <c r="H78" s="67"/>
      <c r="I78" s="67"/>
      <c r="N78" s="91"/>
    </row>
    <row r="79" spans="1:14" ht="15" customHeight="1" thickBot="1" x14ac:dyDescent="0.3">
      <c r="A79" s="96" t="s">
        <v>130</v>
      </c>
      <c r="B79" s="91"/>
      <c r="C79" s="91"/>
      <c r="D79" s="91"/>
      <c r="E79" s="91"/>
      <c r="F79" s="91"/>
      <c r="G79" s="91"/>
      <c r="H79" s="67"/>
      <c r="I79" s="67"/>
      <c r="N79" s="91"/>
    </row>
    <row r="80" spans="1:14" ht="25.5" customHeight="1" thickBot="1" x14ac:dyDescent="0.3">
      <c r="A80" s="74" t="s">
        <v>131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88"/>
    </row>
    <row r="81" spans="1:14" ht="15" customHeight="1" x14ac:dyDescent="0.25">
      <c r="A81" s="89"/>
      <c r="B81" s="91"/>
      <c r="C81" s="91"/>
      <c r="D81" s="91"/>
      <c r="E81" s="91"/>
      <c r="F81" s="91"/>
      <c r="G81" s="91"/>
      <c r="H81" s="67"/>
      <c r="I81" s="67"/>
      <c r="N81" s="91"/>
    </row>
    <row r="82" spans="1:14" ht="15" customHeight="1" thickBot="1" x14ac:dyDescent="0.3">
      <c r="A82" s="96" t="s">
        <v>132</v>
      </c>
      <c r="B82" s="91"/>
      <c r="C82" s="91"/>
      <c r="D82" s="91"/>
      <c r="E82" s="91"/>
      <c r="F82" s="91"/>
      <c r="G82" s="91"/>
      <c r="H82" s="67"/>
      <c r="I82" s="67"/>
      <c r="N82" s="91"/>
    </row>
    <row r="83" spans="1:14" ht="20.25" customHeight="1" thickBot="1" x14ac:dyDescent="0.3">
      <c r="A83" s="74" t="s">
        <v>125</v>
      </c>
      <c r="B83" s="97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4"/>
    </row>
    <row r="84" spans="1:14" ht="15" customHeight="1" x14ac:dyDescent="0.25">
      <c r="A84" s="89"/>
      <c r="B84" s="91"/>
      <c r="C84" s="91"/>
      <c r="D84" s="91"/>
      <c r="E84" s="91"/>
      <c r="F84" s="91"/>
      <c r="G84" s="91"/>
      <c r="H84" s="67"/>
      <c r="I84" s="67"/>
      <c r="N84" s="91"/>
    </row>
    <row r="85" spans="1:14" ht="15" customHeight="1" thickBot="1" x14ac:dyDescent="0.3">
      <c r="A85" s="113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</row>
    <row r="86" spans="1:14" ht="15" customHeight="1" thickBot="1" x14ac:dyDescent="0.3">
      <c r="A86" s="74"/>
      <c r="B86" s="98" t="s">
        <v>79</v>
      </c>
      <c r="C86" s="115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7"/>
    </row>
    <row r="87" spans="1:14" ht="15" customHeight="1" thickBot="1" x14ac:dyDescent="0.3">
      <c r="A87" s="99"/>
      <c r="B87" s="98" t="s">
        <v>60</v>
      </c>
      <c r="C87" s="107" t="s">
        <v>133</v>
      </c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9"/>
    </row>
    <row r="88" spans="1:14" ht="15" customHeight="1" thickBot="1" x14ac:dyDescent="0.3">
      <c r="A88" s="100"/>
      <c r="B88" s="98" t="s">
        <v>61</v>
      </c>
      <c r="C88" s="107" t="s">
        <v>136</v>
      </c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9"/>
    </row>
    <row r="89" spans="1:14" ht="15" customHeight="1" thickBot="1" x14ac:dyDescent="0.3">
      <c r="A89" s="100"/>
      <c r="B89" s="98" t="s">
        <v>62</v>
      </c>
      <c r="C89" s="107" t="s">
        <v>137</v>
      </c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9"/>
    </row>
    <row r="90" spans="1:14" ht="15" customHeight="1" thickBot="1" x14ac:dyDescent="0.3">
      <c r="A90" s="100"/>
      <c r="B90" s="98" t="s">
        <v>63</v>
      </c>
      <c r="C90" s="107" t="s">
        <v>138</v>
      </c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9"/>
    </row>
    <row r="91" spans="1:14" ht="15" customHeight="1" thickBot="1" x14ac:dyDescent="0.3">
      <c r="A91" s="100"/>
      <c r="B91" s="98" t="s">
        <v>64</v>
      </c>
      <c r="C91" s="107" t="s">
        <v>141</v>
      </c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9"/>
    </row>
    <row r="92" spans="1:14" ht="15" customHeight="1" thickBot="1" x14ac:dyDescent="0.3">
      <c r="A92" s="100"/>
      <c r="B92" s="98" t="s">
        <v>65</v>
      </c>
      <c r="C92" s="107" t="s">
        <v>142</v>
      </c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9"/>
    </row>
    <row r="93" spans="1:14" ht="15" customHeight="1" thickBot="1" x14ac:dyDescent="0.3">
      <c r="A93" s="100"/>
      <c r="B93" s="98" t="s">
        <v>66</v>
      </c>
      <c r="C93" s="107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9"/>
    </row>
    <row r="94" spans="1:14" ht="15" customHeight="1" thickBot="1" x14ac:dyDescent="0.3">
      <c r="A94" s="100"/>
      <c r="B94" s="98" t="s">
        <v>67</v>
      </c>
      <c r="C94" s="107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9"/>
    </row>
    <row r="95" spans="1:14" ht="15" customHeight="1" thickBot="1" x14ac:dyDescent="0.3">
      <c r="A95" s="100"/>
      <c r="B95" s="98" t="s">
        <v>68</v>
      </c>
      <c r="C95" s="107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9"/>
    </row>
    <row r="96" spans="1:14" ht="15" customHeight="1" thickBot="1" x14ac:dyDescent="0.3">
      <c r="A96" s="100"/>
      <c r="B96" s="98" t="s">
        <v>69</v>
      </c>
      <c r="C96" s="107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9"/>
    </row>
    <row r="97" spans="1:29" s="90" customFormat="1" ht="15" customHeight="1" thickBot="1" x14ac:dyDescent="0.3">
      <c r="A97" s="100"/>
      <c r="B97" s="98" t="s">
        <v>70</v>
      </c>
      <c r="C97" s="107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9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103"/>
      <c r="AB97" s="103"/>
      <c r="AC97" s="103"/>
    </row>
    <row r="98" spans="1:29" s="90" customFormat="1" ht="15" customHeight="1" thickBot="1" x14ac:dyDescent="0.3">
      <c r="A98" s="100"/>
      <c r="B98" s="98" t="s">
        <v>71</v>
      </c>
      <c r="C98" s="107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9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103"/>
      <c r="AB98" s="103"/>
      <c r="AC98" s="103"/>
    </row>
    <row r="99" spans="1:29" ht="36" customHeight="1" thickBot="1" x14ac:dyDescent="0.3">
      <c r="A99" s="101"/>
      <c r="B99" s="98" t="s">
        <v>134</v>
      </c>
      <c r="C99" s="107" t="s">
        <v>135</v>
      </c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9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</row>
    <row r="100" spans="1:29" x14ac:dyDescent="0.25">
      <c r="C100" s="67"/>
      <c r="G100" s="67"/>
      <c r="J100" s="67"/>
      <c r="L100" s="67"/>
    </row>
    <row r="102" spans="1:29" x14ac:dyDescent="0.25">
      <c r="B102" s="102"/>
      <c r="C102" s="102"/>
      <c r="M102" s="90"/>
      <c r="N102" s="90"/>
    </row>
    <row r="103" spans="1:29" x14ac:dyDescent="0.25">
      <c r="B103" s="102"/>
      <c r="C103" s="102"/>
    </row>
  </sheetData>
  <autoFilter ref="A6:N73" xr:uid="{00000000-0009-0000-0000-000001000000}"/>
  <mergeCells count="18">
    <mergeCell ref="A1:N1"/>
    <mergeCell ref="A2:N2"/>
    <mergeCell ref="A3:N3"/>
    <mergeCell ref="A85:N85"/>
    <mergeCell ref="C86:N86"/>
    <mergeCell ref="C96:N96"/>
    <mergeCell ref="C97:N97"/>
    <mergeCell ref="C98:N98"/>
    <mergeCell ref="C87:N87"/>
    <mergeCell ref="C99:N99"/>
    <mergeCell ref="C88:N88"/>
    <mergeCell ref="C89:N89"/>
    <mergeCell ref="C90:N90"/>
    <mergeCell ref="C91:N91"/>
    <mergeCell ref="C92:N92"/>
    <mergeCell ref="C93:N93"/>
    <mergeCell ref="C94:N94"/>
    <mergeCell ref="C95:N95"/>
  </mergeCells>
  <pageMargins left="0.511811024" right="0.511811024" top="0.78740157499999996" bottom="0.78740157499999996" header="0.31496062000000002" footer="0.31496062000000002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1D94-5C94-4161-B575-78FB6D1434A7}">
  <sheetPr>
    <pageSetUpPr fitToPage="1"/>
  </sheetPr>
  <dimension ref="A1:R92"/>
  <sheetViews>
    <sheetView topLeftCell="A7" zoomScale="85" zoomScaleNormal="85" workbookViewId="0">
      <selection activeCell="H19" sqref="H19"/>
    </sheetView>
  </sheetViews>
  <sheetFormatPr defaultColWidth="7.7109375" defaultRowHeight="15" x14ac:dyDescent="0.25"/>
  <cols>
    <col min="1" max="1" width="60.42578125" style="11" customWidth="1"/>
    <col min="2" max="4" width="15.42578125" style="5" bestFit="1" customWidth="1"/>
    <col min="5" max="5" width="15.7109375" style="5" customWidth="1"/>
    <col min="6" max="7" width="15.85546875" style="5" customWidth="1"/>
    <col min="8" max="8" width="15.42578125" style="5" customWidth="1"/>
    <col min="9" max="9" width="17.28515625" style="5" customWidth="1"/>
    <col min="10" max="11" width="15.5703125" style="5" customWidth="1"/>
    <col min="12" max="12" width="15.7109375" style="5" customWidth="1"/>
    <col min="13" max="13" width="15.42578125" style="5" customWidth="1"/>
    <col min="14" max="14" width="17.28515625" style="5" customWidth="1"/>
    <col min="15" max="17" width="7.7109375" style="5"/>
    <col min="18" max="18" width="9.85546875" style="5" bestFit="1" customWidth="1"/>
    <col min="19" max="16384" width="7.7109375" style="5"/>
  </cols>
  <sheetData>
    <row r="1" spans="1:15" s="1" customFormat="1" x14ac:dyDescent="0.25">
      <c r="A1" s="105" t="s">
        <v>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8"/>
    </row>
    <row r="2" spans="1:15" s="1" customFormat="1" x14ac:dyDescent="0.25">
      <c r="A2" s="105" t="s">
        <v>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8"/>
    </row>
    <row r="3" spans="1:15" s="1" customForma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8"/>
    </row>
    <row r="4" spans="1:15" s="1" customFormat="1" x14ac:dyDescent="0.2">
      <c r="A4" s="19"/>
      <c r="B4" s="20"/>
      <c r="C4" s="18"/>
      <c r="D4" s="20"/>
      <c r="E4" s="18"/>
      <c r="F4" s="20"/>
      <c r="G4" s="2"/>
      <c r="H4" s="18"/>
      <c r="I4" s="18"/>
      <c r="J4" s="18"/>
      <c r="K4" s="18"/>
      <c r="L4" s="18"/>
      <c r="M4" s="18"/>
      <c r="N4" s="18"/>
      <c r="O4" s="18"/>
    </row>
    <row r="5" spans="1:15" s="1" customFormat="1" x14ac:dyDescent="0.25">
      <c r="A5" s="3"/>
      <c r="D5" s="21" t="s">
        <v>4</v>
      </c>
      <c r="E5" s="22" t="s">
        <v>83</v>
      </c>
      <c r="F5" s="22"/>
      <c r="G5" s="22"/>
      <c r="H5" s="22"/>
      <c r="I5" s="4"/>
      <c r="J5" s="4"/>
      <c r="K5" s="4"/>
      <c r="L5" s="4"/>
      <c r="M5" s="4"/>
      <c r="N5" s="18"/>
      <c r="O5" s="18"/>
    </row>
    <row r="6" spans="1:15" s="1" customFormat="1" x14ac:dyDescent="0.25">
      <c r="A6" s="19"/>
      <c r="B6" s="20"/>
      <c r="C6" s="18"/>
      <c r="D6" s="20"/>
      <c r="E6" s="18"/>
      <c r="F6" s="20"/>
      <c r="G6" s="18"/>
      <c r="H6" s="18"/>
      <c r="I6" s="18"/>
      <c r="J6" s="18"/>
      <c r="K6" s="18"/>
      <c r="L6" s="18"/>
      <c r="M6" s="18"/>
      <c r="N6" s="18"/>
      <c r="O6" s="18"/>
    </row>
    <row r="7" spans="1:15" s="1" customFormat="1" x14ac:dyDescent="0.25">
      <c r="A7" s="19"/>
      <c r="B7" s="20"/>
      <c r="C7" s="18"/>
      <c r="D7" s="20"/>
      <c r="E7" s="18"/>
      <c r="F7" s="20"/>
      <c r="G7" s="18"/>
      <c r="H7" s="18"/>
      <c r="I7" s="18"/>
      <c r="J7" s="18"/>
      <c r="K7" s="18"/>
      <c r="L7" s="18"/>
      <c r="M7" s="18"/>
      <c r="N7" s="18"/>
      <c r="O7" s="18"/>
    </row>
    <row r="8" spans="1:15" ht="18" x14ac:dyDescent="0.25">
      <c r="A8" s="106" t="s">
        <v>84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5" ht="20.2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5" s="9" customFormat="1" ht="15.75" x14ac:dyDescent="0.25">
      <c r="A10" s="8"/>
      <c r="B10" s="23" t="s">
        <v>5</v>
      </c>
      <c r="C10" s="23" t="s">
        <v>6</v>
      </c>
      <c r="D10" s="23" t="s">
        <v>7</v>
      </c>
      <c r="E10" s="23" t="s">
        <v>8</v>
      </c>
      <c r="F10" s="23" t="s">
        <v>9</v>
      </c>
      <c r="G10" s="23" t="s">
        <v>10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4" t="s">
        <v>17</v>
      </c>
    </row>
    <row r="11" spans="1:15" s="10" customFormat="1" ht="15.75" x14ac:dyDescent="0.25">
      <c r="A11" s="25" t="s">
        <v>18</v>
      </c>
      <c r="B11" s="26">
        <v>2970467.4100000006</v>
      </c>
      <c r="C11" s="26">
        <f t="shared" ref="C11" si="0">B59</f>
        <v>2944369.95</v>
      </c>
      <c r="D11" s="26">
        <f t="shared" ref="D11:M11" si="1">C59</f>
        <v>2910168.9900000012</v>
      </c>
      <c r="E11" s="26">
        <f t="shared" si="1"/>
        <v>2984131.3900000015</v>
      </c>
      <c r="F11" s="26">
        <f t="shared" si="1"/>
        <v>3172531.4500000016</v>
      </c>
      <c r="G11" s="26">
        <f t="shared" si="1"/>
        <v>3304721.0500000007</v>
      </c>
      <c r="H11" s="26">
        <f t="shared" si="1"/>
        <v>3488759.4600000014</v>
      </c>
      <c r="I11" s="26">
        <f t="shared" si="1"/>
        <v>3488759.4600000014</v>
      </c>
      <c r="J11" s="26">
        <f t="shared" si="1"/>
        <v>3488759.4600000014</v>
      </c>
      <c r="K11" s="26">
        <f t="shared" si="1"/>
        <v>3488759.4600000014</v>
      </c>
      <c r="L11" s="26">
        <f t="shared" si="1"/>
        <v>3488759.4600000014</v>
      </c>
      <c r="M11" s="26">
        <f t="shared" si="1"/>
        <v>3488759.4600000014</v>
      </c>
      <c r="N11" s="27">
        <f>B11</f>
        <v>2970467.4100000006</v>
      </c>
    </row>
    <row r="12" spans="1:15" x14ac:dyDescent="0.2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5" x14ac:dyDescent="0.25">
      <c r="A13" s="30" t="s">
        <v>19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5" x14ac:dyDescent="0.25">
      <c r="A14" s="32" t="s">
        <v>20</v>
      </c>
      <c r="B14" s="33">
        <v>3386352</v>
      </c>
      <c r="C14" s="33">
        <v>3386352</v>
      </c>
      <c r="D14" s="33">
        <v>3386352</v>
      </c>
      <c r="E14" s="33">
        <v>3386352</v>
      </c>
      <c r="F14" s="33">
        <v>3386352</v>
      </c>
      <c r="G14" s="33">
        <v>3386352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5">
        <f t="shared" ref="N14:N21" si="2">SUM(B14:M14)</f>
        <v>20318112</v>
      </c>
    </row>
    <row r="15" spans="1:15" x14ac:dyDescent="0.25">
      <c r="A15" s="32" t="s">
        <v>91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5">
        <f t="shared" si="2"/>
        <v>0</v>
      </c>
    </row>
    <row r="16" spans="1:15" x14ac:dyDescent="0.25">
      <c r="A16" s="32" t="s">
        <v>92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5">
        <f t="shared" si="2"/>
        <v>0</v>
      </c>
    </row>
    <row r="17" spans="1:18" x14ac:dyDescent="0.25">
      <c r="A17" s="32" t="s">
        <v>21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5">
        <f t="shared" si="2"/>
        <v>0</v>
      </c>
    </row>
    <row r="18" spans="1:18" x14ac:dyDescent="0.25">
      <c r="A18" s="32" t="s">
        <v>22</v>
      </c>
      <c r="B18" s="33">
        <v>34287.56</v>
      </c>
      <c r="C18" s="33">
        <v>36496.720000000001</v>
      </c>
      <c r="D18" s="33">
        <v>34833.19</v>
      </c>
      <c r="E18" s="33">
        <v>38715.67</v>
      </c>
      <c r="F18" s="33">
        <v>42729.020000000004</v>
      </c>
      <c r="G18" s="33">
        <v>41784.32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5">
        <f t="shared" si="2"/>
        <v>228846.48000000004</v>
      </c>
    </row>
    <row r="19" spans="1:18" x14ac:dyDescent="0.25">
      <c r="A19" s="32" t="s">
        <v>23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5">
        <f t="shared" si="2"/>
        <v>0</v>
      </c>
    </row>
    <row r="20" spans="1:18" x14ac:dyDescent="0.25">
      <c r="A20" s="32" t="s">
        <v>24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5">
        <f t="shared" si="2"/>
        <v>0</v>
      </c>
    </row>
    <row r="21" spans="1:18" x14ac:dyDescent="0.2">
      <c r="A21" s="32" t="s">
        <v>25</v>
      </c>
      <c r="B21" s="36">
        <v>173904.36</v>
      </c>
      <c r="C21" s="36">
        <v>550.96</v>
      </c>
      <c r="D21" s="36">
        <v>1408.51</v>
      </c>
      <c r="E21" s="36">
        <v>0</v>
      </c>
      <c r="F21" s="36">
        <v>1796.05</v>
      </c>
      <c r="G21" s="36">
        <v>501.35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5">
        <f t="shared" si="2"/>
        <v>178161.22999999998</v>
      </c>
      <c r="P21" s="61"/>
      <c r="Q21" s="62"/>
      <c r="R21" s="2"/>
    </row>
    <row r="22" spans="1:18" s="10" customFormat="1" ht="15.75" x14ac:dyDescent="0.2">
      <c r="A22" s="38" t="s">
        <v>26</v>
      </c>
      <c r="B22" s="39">
        <f t="shared" ref="B22:N22" si="3">SUM(B14:B21)</f>
        <v>3594543.92</v>
      </c>
      <c r="C22" s="39">
        <f t="shared" si="3"/>
        <v>3423399.68</v>
      </c>
      <c r="D22" s="39">
        <f t="shared" si="3"/>
        <v>3422593.6999999997</v>
      </c>
      <c r="E22" s="39">
        <f t="shared" ref="E22" si="4">SUM(E14:E21)</f>
        <v>3425067.67</v>
      </c>
      <c r="F22" s="39">
        <f t="shared" ref="F22" si="5">SUM(F14:F21)</f>
        <v>3430877.07</v>
      </c>
      <c r="G22" s="39">
        <f t="shared" ref="G22" si="6">SUM(G14:G21)</f>
        <v>3428637.67</v>
      </c>
      <c r="H22" s="39">
        <f t="shared" si="3"/>
        <v>0</v>
      </c>
      <c r="I22" s="39">
        <f t="shared" si="3"/>
        <v>0</v>
      </c>
      <c r="J22" s="39">
        <f t="shared" si="3"/>
        <v>0</v>
      </c>
      <c r="K22" s="39">
        <f t="shared" si="3"/>
        <v>0</v>
      </c>
      <c r="L22" s="39">
        <f t="shared" si="3"/>
        <v>0</v>
      </c>
      <c r="M22" s="39">
        <f t="shared" si="3"/>
        <v>0</v>
      </c>
      <c r="N22" s="40">
        <f t="shared" si="3"/>
        <v>20725119.710000001</v>
      </c>
      <c r="P22" s="61"/>
      <c r="Q22" s="62"/>
      <c r="R22" s="63"/>
    </row>
    <row r="23" spans="1:18" x14ac:dyDescent="0.25">
      <c r="A23" s="28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8" x14ac:dyDescent="0.2">
      <c r="A24" s="42" t="s">
        <v>27</v>
      </c>
      <c r="B24" s="31"/>
      <c r="C24" s="31"/>
      <c r="D24" s="31"/>
      <c r="E24" s="43"/>
      <c r="F24" s="43"/>
      <c r="G24" s="31"/>
      <c r="H24" s="31"/>
      <c r="I24" s="31"/>
      <c r="J24" s="31"/>
      <c r="K24" s="31"/>
      <c r="L24" s="31"/>
      <c r="M24" s="31"/>
      <c r="N24" s="31"/>
      <c r="R24" s="2"/>
    </row>
    <row r="25" spans="1:18" ht="15.75" x14ac:dyDescent="0.25">
      <c r="A25" s="44" t="s">
        <v>28</v>
      </c>
      <c r="B25" s="45">
        <f t="shared" ref="B25:M25" si="7">SUM(B26:B33)</f>
        <v>2289085.7000000002</v>
      </c>
      <c r="C25" s="45">
        <f t="shared" si="7"/>
        <v>2014801.18</v>
      </c>
      <c r="D25" s="45">
        <f t="shared" si="7"/>
        <v>2046328.33</v>
      </c>
      <c r="E25" s="45">
        <f t="shared" ref="E25" si="8">SUM(E26:E33)</f>
        <v>1986631.0199999998</v>
      </c>
      <c r="F25" s="45">
        <f t="shared" ref="F25" si="9">SUM(F26:F33)</f>
        <v>2118367.8400000003</v>
      </c>
      <c r="G25" s="45">
        <f t="shared" ref="G25" si="10">SUM(G26:G33)</f>
        <v>2028386.7399999998</v>
      </c>
      <c r="H25" s="45">
        <f t="shared" si="7"/>
        <v>0</v>
      </c>
      <c r="I25" s="45">
        <f t="shared" si="7"/>
        <v>0</v>
      </c>
      <c r="J25" s="45">
        <f t="shared" si="7"/>
        <v>0</v>
      </c>
      <c r="K25" s="45">
        <f t="shared" si="7"/>
        <v>0</v>
      </c>
      <c r="L25" s="45">
        <f t="shared" si="7"/>
        <v>0</v>
      </c>
      <c r="M25" s="45">
        <f t="shared" si="7"/>
        <v>0</v>
      </c>
      <c r="N25" s="46">
        <f t="shared" ref="N25:N33" si="11">SUM(B25:M25)</f>
        <v>12483600.810000001</v>
      </c>
    </row>
    <row r="26" spans="1:18" ht="15.75" x14ac:dyDescent="0.2">
      <c r="A26" s="32" t="s">
        <v>29</v>
      </c>
      <c r="B26" s="36">
        <v>1164941.3</v>
      </c>
      <c r="C26" s="37">
        <v>1123732.8400000001</v>
      </c>
      <c r="D26" s="37">
        <v>1271172.6000000001</v>
      </c>
      <c r="E26" s="37">
        <v>1183630.21</v>
      </c>
      <c r="F26" s="37">
        <v>1241167.3700000001</v>
      </c>
      <c r="G26" s="37">
        <v>1258785.3899999999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46">
        <f t="shared" si="11"/>
        <v>7243429.71</v>
      </c>
    </row>
    <row r="27" spans="1:18" ht="15.75" x14ac:dyDescent="0.2">
      <c r="A27" s="32" t="s">
        <v>30</v>
      </c>
      <c r="B27" s="36">
        <v>209619.55</v>
      </c>
      <c r="C27" s="37">
        <v>214764.94</v>
      </c>
      <c r="D27" s="37">
        <v>220801.07</v>
      </c>
      <c r="E27" s="37">
        <v>213163.85</v>
      </c>
      <c r="F27" s="37">
        <v>230923.13</v>
      </c>
      <c r="G27" s="37">
        <v>216869.21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46">
        <f t="shared" si="11"/>
        <v>1306141.75</v>
      </c>
    </row>
    <row r="28" spans="1:18" ht="15.75" x14ac:dyDescent="0.2">
      <c r="A28" s="32" t="s">
        <v>31</v>
      </c>
      <c r="B28" s="36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46">
        <f t="shared" si="11"/>
        <v>0</v>
      </c>
    </row>
    <row r="29" spans="1:18" ht="15.75" x14ac:dyDescent="0.2">
      <c r="A29" s="32" t="s">
        <v>32</v>
      </c>
      <c r="B29" s="36">
        <v>699705.95</v>
      </c>
      <c r="C29" s="37">
        <v>502434.85</v>
      </c>
      <c r="D29" s="37">
        <v>396457.91</v>
      </c>
      <c r="E29" s="37">
        <v>459566.66</v>
      </c>
      <c r="F29" s="37">
        <v>506034.58</v>
      </c>
      <c r="G29" s="37">
        <v>391529.73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46">
        <f t="shared" si="11"/>
        <v>2955729.6799999997</v>
      </c>
    </row>
    <row r="30" spans="1:18" ht="15.75" x14ac:dyDescent="0.2">
      <c r="A30" s="32" t="s">
        <v>33</v>
      </c>
      <c r="B30" s="36">
        <v>6015.67</v>
      </c>
      <c r="C30" s="37">
        <v>62740.02</v>
      </c>
      <c r="D30" s="37">
        <v>33088.03</v>
      </c>
      <c r="E30" s="37">
        <v>13212.46</v>
      </c>
      <c r="F30" s="37">
        <v>69196.850000000006</v>
      </c>
      <c r="G30" s="37">
        <v>11670.14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46">
        <f t="shared" si="11"/>
        <v>195923.16999999998</v>
      </c>
    </row>
    <row r="31" spans="1:18" ht="15.75" x14ac:dyDescent="0.2">
      <c r="A31" s="32" t="s">
        <v>34</v>
      </c>
      <c r="B31" s="36">
        <v>1389.11</v>
      </c>
      <c r="C31" s="37">
        <v>9091.52</v>
      </c>
      <c r="D31" s="37">
        <v>12323.79</v>
      </c>
      <c r="E31" s="37">
        <v>18664.939999999999</v>
      </c>
      <c r="F31" s="37">
        <v>0</v>
      </c>
      <c r="G31" s="37">
        <v>34670.81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46">
        <f t="shared" si="11"/>
        <v>76140.17</v>
      </c>
    </row>
    <row r="32" spans="1:18" ht="15.75" x14ac:dyDescent="0.2">
      <c r="A32" s="32" t="s">
        <v>35</v>
      </c>
      <c r="B32" s="36">
        <v>207131.06</v>
      </c>
      <c r="C32" s="37">
        <v>101753.95</v>
      </c>
      <c r="D32" s="37">
        <v>112201.87</v>
      </c>
      <c r="E32" s="37">
        <v>96502.02</v>
      </c>
      <c r="F32" s="37">
        <v>69207.87</v>
      </c>
      <c r="G32" s="37">
        <v>112939.48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46">
        <f t="shared" si="11"/>
        <v>699736.25</v>
      </c>
    </row>
    <row r="33" spans="1:14" ht="15.75" x14ac:dyDescent="0.2">
      <c r="A33" s="32" t="s">
        <v>36</v>
      </c>
      <c r="B33" s="37">
        <v>283.06</v>
      </c>
      <c r="C33" s="37">
        <v>283.06</v>
      </c>
      <c r="D33" s="37">
        <v>283.06</v>
      </c>
      <c r="E33" s="37">
        <v>1890.88</v>
      </c>
      <c r="F33" s="37">
        <v>1838.04</v>
      </c>
      <c r="G33" s="37">
        <v>1921.98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46">
        <f t="shared" si="11"/>
        <v>6500.08</v>
      </c>
    </row>
    <row r="34" spans="1:14" ht="15.75" x14ac:dyDescent="0.2">
      <c r="A34" s="32"/>
      <c r="B34" s="36"/>
      <c r="C34" s="34"/>
      <c r="D34" s="34"/>
      <c r="E34" s="37"/>
      <c r="F34" s="34"/>
      <c r="G34" s="34"/>
      <c r="H34" s="37"/>
      <c r="I34" s="34"/>
      <c r="J34" s="34"/>
      <c r="K34" s="34"/>
      <c r="L34" s="34"/>
      <c r="M34" s="34"/>
      <c r="N34" s="46"/>
    </row>
    <row r="35" spans="1:14" ht="15.75" x14ac:dyDescent="0.25">
      <c r="A35" s="44" t="s">
        <v>37</v>
      </c>
      <c r="B35" s="45">
        <f t="shared" ref="B35:M35" si="12">SUM(B37:B39)</f>
        <v>618919.93999999994</v>
      </c>
      <c r="C35" s="45">
        <f t="shared" si="12"/>
        <v>672055.79</v>
      </c>
      <c r="D35" s="45">
        <f t="shared" si="12"/>
        <v>519357.59</v>
      </c>
      <c r="E35" s="45">
        <f t="shared" ref="E35" si="13">SUM(E37:E39)</f>
        <v>494438.92</v>
      </c>
      <c r="F35" s="45">
        <f t="shared" ref="F35" si="14">SUM(F37:F39)</f>
        <v>683053.22</v>
      </c>
      <c r="G35" s="45">
        <f t="shared" ref="G35" si="15">SUM(G37:G39)</f>
        <v>637174.65</v>
      </c>
      <c r="H35" s="45">
        <f t="shared" si="12"/>
        <v>0</v>
      </c>
      <c r="I35" s="45">
        <f t="shared" si="12"/>
        <v>0</v>
      </c>
      <c r="J35" s="45">
        <f t="shared" si="12"/>
        <v>0</v>
      </c>
      <c r="K35" s="45">
        <f t="shared" si="12"/>
        <v>0</v>
      </c>
      <c r="L35" s="45">
        <f t="shared" si="12"/>
        <v>0</v>
      </c>
      <c r="M35" s="45">
        <f t="shared" si="12"/>
        <v>0</v>
      </c>
      <c r="N35" s="46">
        <f t="shared" ref="N35:N54" si="16">SUM(B35:M35)</f>
        <v>3625000.11</v>
      </c>
    </row>
    <row r="36" spans="1:14" ht="15.75" x14ac:dyDescent="0.2">
      <c r="A36" s="44" t="s">
        <v>38</v>
      </c>
      <c r="B36" s="45"/>
      <c r="C36" s="34"/>
      <c r="D36" s="34"/>
      <c r="E36" s="37"/>
      <c r="F36" s="34"/>
      <c r="G36" s="34"/>
      <c r="H36" s="37"/>
      <c r="I36" s="34"/>
      <c r="J36" s="34"/>
      <c r="K36" s="34"/>
      <c r="L36" s="34"/>
      <c r="M36" s="34"/>
      <c r="N36" s="46">
        <f t="shared" si="16"/>
        <v>0</v>
      </c>
    </row>
    <row r="37" spans="1:14" ht="15.75" x14ac:dyDescent="0.2">
      <c r="A37" s="32" t="s">
        <v>39</v>
      </c>
      <c r="B37" s="36">
        <v>617919.93999999994</v>
      </c>
      <c r="C37" s="34">
        <v>672055.79</v>
      </c>
      <c r="D37" s="37">
        <v>519357.59</v>
      </c>
      <c r="E37" s="37">
        <v>493467.91</v>
      </c>
      <c r="F37" s="34">
        <v>683053.22</v>
      </c>
      <c r="G37" s="34">
        <v>636174.65</v>
      </c>
      <c r="H37" s="37">
        <v>0</v>
      </c>
      <c r="I37" s="34">
        <v>0</v>
      </c>
      <c r="J37" s="34">
        <v>0</v>
      </c>
      <c r="K37" s="34">
        <v>0</v>
      </c>
      <c r="L37" s="37">
        <v>0</v>
      </c>
      <c r="M37" s="34">
        <v>0</v>
      </c>
      <c r="N37" s="46">
        <f t="shared" si="16"/>
        <v>3622029.1</v>
      </c>
    </row>
    <row r="38" spans="1:14" ht="15.75" x14ac:dyDescent="0.2">
      <c r="A38" s="32" t="s">
        <v>40</v>
      </c>
      <c r="B38" s="36">
        <v>1000</v>
      </c>
      <c r="C38" s="34">
        <v>0</v>
      </c>
      <c r="D38" s="37">
        <v>0</v>
      </c>
      <c r="E38" s="37">
        <v>971.01</v>
      </c>
      <c r="F38" s="34">
        <v>0</v>
      </c>
      <c r="G38" s="34">
        <v>1000</v>
      </c>
      <c r="H38" s="37">
        <v>0</v>
      </c>
      <c r="I38" s="34">
        <v>0</v>
      </c>
      <c r="J38" s="34">
        <v>0</v>
      </c>
      <c r="K38" s="34">
        <v>0</v>
      </c>
      <c r="L38" s="37">
        <v>0</v>
      </c>
      <c r="M38" s="34">
        <v>0</v>
      </c>
      <c r="N38" s="46">
        <f t="shared" si="16"/>
        <v>2971.01</v>
      </c>
    </row>
    <row r="39" spans="1:14" ht="15.75" x14ac:dyDescent="0.2">
      <c r="A39" s="32" t="s">
        <v>41</v>
      </c>
      <c r="B39" s="36">
        <v>0</v>
      </c>
      <c r="C39" s="34">
        <v>0</v>
      </c>
      <c r="D39" s="37">
        <v>0</v>
      </c>
      <c r="E39" s="37">
        <v>0</v>
      </c>
      <c r="F39" s="34">
        <v>0</v>
      </c>
      <c r="G39" s="34">
        <v>0</v>
      </c>
      <c r="H39" s="37">
        <v>0</v>
      </c>
      <c r="I39" s="34">
        <v>0</v>
      </c>
      <c r="J39" s="34">
        <v>0</v>
      </c>
      <c r="K39" s="34">
        <v>0</v>
      </c>
      <c r="L39" s="37">
        <v>0</v>
      </c>
      <c r="M39" s="34">
        <v>0</v>
      </c>
      <c r="N39" s="46">
        <f t="shared" si="16"/>
        <v>0</v>
      </c>
    </row>
    <row r="40" spans="1:14" ht="15.75" x14ac:dyDescent="0.25">
      <c r="A40" s="44" t="s">
        <v>42</v>
      </c>
      <c r="B40" s="45">
        <f t="shared" ref="B40:M40" si="17">SUM(B41:B43)</f>
        <v>450587.36</v>
      </c>
      <c r="C40" s="45">
        <f t="shared" si="17"/>
        <v>322847.53999999998</v>
      </c>
      <c r="D40" s="45">
        <f t="shared" si="17"/>
        <v>640737.86</v>
      </c>
      <c r="E40" s="45">
        <f t="shared" ref="E40" si="18">SUM(E41:E43)</f>
        <v>573310.97</v>
      </c>
      <c r="F40" s="45">
        <f t="shared" ref="F40" si="19">SUM(F41:F43)</f>
        <v>384637.93</v>
      </c>
      <c r="G40" s="45">
        <f t="shared" ref="G40" si="20">SUM(G41:G43)</f>
        <v>459923.5</v>
      </c>
      <c r="H40" s="45">
        <f t="shared" si="17"/>
        <v>0</v>
      </c>
      <c r="I40" s="45">
        <f t="shared" si="17"/>
        <v>0</v>
      </c>
      <c r="J40" s="45">
        <f t="shared" si="17"/>
        <v>0</v>
      </c>
      <c r="K40" s="45">
        <f t="shared" si="17"/>
        <v>0</v>
      </c>
      <c r="L40" s="45">
        <f t="shared" si="17"/>
        <v>0</v>
      </c>
      <c r="M40" s="45">
        <f t="shared" si="17"/>
        <v>0</v>
      </c>
      <c r="N40" s="46">
        <f t="shared" si="16"/>
        <v>2832045.1599999997</v>
      </c>
    </row>
    <row r="41" spans="1:14" ht="15.75" x14ac:dyDescent="0.2">
      <c r="A41" s="32" t="s">
        <v>43</v>
      </c>
      <c r="B41" s="36">
        <v>77768.820000000007</v>
      </c>
      <c r="C41" s="37">
        <v>28503.8</v>
      </c>
      <c r="D41" s="37">
        <v>46474.83</v>
      </c>
      <c r="E41" s="37">
        <v>92157.61</v>
      </c>
      <c r="F41" s="37">
        <v>54361.5</v>
      </c>
      <c r="G41" s="37">
        <v>25068.77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46">
        <f t="shared" si="16"/>
        <v>324335.33</v>
      </c>
    </row>
    <row r="42" spans="1:14" ht="15.75" x14ac:dyDescent="0.2">
      <c r="A42" s="32" t="s">
        <v>44</v>
      </c>
      <c r="B42" s="36">
        <v>111328.14</v>
      </c>
      <c r="C42" s="37">
        <v>199524.07</v>
      </c>
      <c r="D42" s="37">
        <v>234782.42</v>
      </c>
      <c r="E42" s="37">
        <v>183585.92000000001</v>
      </c>
      <c r="F42" s="37">
        <v>159526.96</v>
      </c>
      <c r="G42" s="37">
        <v>156997.74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46">
        <f t="shared" si="16"/>
        <v>1045745.25</v>
      </c>
    </row>
    <row r="43" spans="1:14" ht="15.75" x14ac:dyDescent="0.2">
      <c r="A43" s="32" t="s">
        <v>45</v>
      </c>
      <c r="B43" s="36">
        <v>261490.4</v>
      </c>
      <c r="C43" s="37">
        <v>94819.67</v>
      </c>
      <c r="D43" s="37">
        <v>359480.61</v>
      </c>
      <c r="E43" s="37">
        <v>297567.44</v>
      </c>
      <c r="F43" s="37">
        <v>170749.47</v>
      </c>
      <c r="G43" s="37">
        <v>277856.99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46">
        <f t="shared" si="16"/>
        <v>1461964.5799999998</v>
      </c>
    </row>
    <row r="44" spans="1:14" ht="15.75" x14ac:dyDescent="0.25">
      <c r="A44" s="44" t="s">
        <v>46</v>
      </c>
      <c r="B44" s="45">
        <f t="shared" ref="B44:M44" si="21">SUM(B45:B47)</f>
        <v>0</v>
      </c>
      <c r="C44" s="45">
        <f t="shared" si="21"/>
        <v>0</v>
      </c>
      <c r="D44" s="45">
        <f t="shared" si="21"/>
        <v>0</v>
      </c>
      <c r="E44" s="45">
        <f t="shared" ref="E44" si="22">SUM(E45:E47)</f>
        <v>0</v>
      </c>
      <c r="F44" s="45">
        <f t="shared" ref="F44" si="23">SUM(F45:F47)</f>
        <v>0</v>
      </c>
      <c r="G44" s="45">
        <f t="shared" ref="G44" si="24">SUM(G45:G47)</f>
        <v>0</v>
      </c>
      <c r="H44" s="45">
        <f t="shared" si="21"/>
        <v>0</v>
      </c>
      <c r="I44" s="45">
        <f t="shared" si="21"/>
        <v>0</v>
      </c>
      <c r="J44" s="45">
        <f t="shared" si="21"/>
        <v>0</v>
      </c>
      <c r="K44" s="45">
        <f t="shared" si="21"/>
        <v>0</v>
      </c>
      <c r="L44" s="45">
        <f t="shared" si="21"/>
        <v>0</v>
      </c>
      <c r="M44" s="45">
        <f t="shared" si="21"/>
        <v>0</v>
      </c>
      <c r="N44" s="46">
        <f t="shared" si="16"/>
        <v>0</v>
      </c>
    </row>
    <row r="45" spans="1:14" ht="15.75" x14ac:dyDescent="0.2">
      <c r="A45" s="32" t="s">
        <v>47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46">
        <f t="shared" si="16"/>
        <v>0</v>
      </c>
    </row>
    <row r="46" spans="1:14" ht="15.75" x14ac:dyDescent="0.2">
      <c r="A46" s="32" t="s">
        <v>48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46">
        <f t="shared" si="16"/>
        <v>0</v>
      </c>
    </row>
    <row r="47" spans="1:14" ht="15.75" x14ac:dyDescent="0.2">
      <c r="A47" s="32" t="s">
        <v>49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46">
        <f t="shared" si="16"/>
        <v>0</v>
      </c>
    </row>
    <row r="48" spans="1:14" ht="15.75" x14ac:dyDescent="0.2">
      <c r="A48" s="32" t="s">
        <v>50</v>
      </c>
      <c r="B48" s="36">
        <v>95652.57</v>
      </c>
      <c r="C48" s="37">
        <v>107983.35</v>
      </c>
      <c r="D48" s="37">
        <v>68143.23</v>
      </c>
      <c r="E48" s="37">
        <v>106840.23</v>
      </c>
      <c r="F48" s="37">
        <v>99272.97</v>
      </c>
      <c r="G48" s="37">
        <v>113023.09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46">
        <f t="shared" si="16"/>
        <v>590915.43999999994</v>
      </c>
    </row>
    <row r="49" spans="1:14" ht="15.75" x14ac:dyDescent="0.2">
      <c r="A49" s="32" t="s">
        <v>51</v>
      </c>
      <c r="B49" s="36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46">
        <f t="shared" si="16"/>
        <v>0</v>
      </c>
    </row>
    <row r="50" spans="1:14" ht="15.75" x14ac:dyDescent="0.2">
      <c r="A50" s="32" t="s">
        <v>52</v>
      </c>
      <c r="B50" s="36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46">
        <f t="shared" si="16"/>
        <v>0</v>
      </c>
    </row>
    <row r="51" spans="1:14" ht="15.75" x14ac:dyDescent="0.2">
      <c r="A51" s="32" t="s">
        <v>53</v>
      </c>
      <c r="B51" s="36">
        <v>6395.81</v>
      </c>
      <c r="C51" s="37">
        <v>10149.780000000001</v>
      </c>
      <c r="D51" s="37">
        <v>6544.29</v>
      </c>
      <c r="E51" s="37">
        <v>8748.82</v>
      </c>
      <c r="F51" s="37">
        <v>13355.51</v>
      </c>
      <c r="G51" s="37">
        <v>6091.28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46">
        <f t="shared" si="16"/>
        <v>51285.49</v>
      </c>
    </row>
    <row r="52" spans="1:14" ht="15.75" x14ac:dyDescent="0.2">
      <c r="A52" s="32" t="s">
        <v>54</v>
      </c>
      <c r="B52" s="36">
        <v>0</v>
      </c>
      <c r="C52" s="37">
        <v>156763</v>
      </c>
      <c r="D52" s="37">
        <v>67520</v>
      </c>
      <c r="E52" s="37">
        <v>66697.649999999994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46">
        <f t="shared" si="16"/>
        <v>290980.65000000002</v>
      </c>
    </row>
    <row r="53" spans="1:14" ht="15.75" x14ac:dyDescent="0.2">
      <c r="A53" s="32" t="s">
        <v>55</v>
      </c>
      <c r="B53" s="36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46">
        <f t="shared" si="16"/>
        <v>0</v>
      </c>
    </row>
    <row r="54" spans="1:14" ht="15.75" x14ac:dyDescent="0.2">
      <c r="A54" s="32" t="s">
        <v>56</v>
      </c>
      <c r="B54" s="36">
        <v>160000</v>
      </c>
      <c r="C54" s="37">
        <v>173000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46">
        <f t="shared" si="16"/>
        <v>333000</v>
      </c>
    </row>
    <row r="55" spans="1:14" s="10" customFormat="1" ht="15.75" x14ac:dyDescent="0.25">
      <c r="A55" s="38" t="s">
        <v>0</v>
      </c>
      <c r="B55" s="39">
        <f t="shared" ref="B55:N55" si="25">B25+B44+B35+B40+B48+B49+B50+B51+B52+B53+B54</f>
        <v>3620641.38</v>
      </c>
      <c r="C55" s="39">
        <f t="shared" si="25"/>
        <v>3457600.6399999997</v>
      </c>
      <c r="D55" s="39">
        <f t="shared" si="25"/>
        <v>3348631.3</v>
      </c>
      <c r="E55" s="39">
        <f t="shared" si="25"/>
        <v>3236667.61</v>
      </c>
      <c r="F55" s="39">
        <f t="shared" si="25"/>
        <v>3298687.4700000007</v>
      </c>
      <c r="G55" s="39">
        <f t="shared" si="25"/>
        <v>3244599.2599999993</v>
      </c>
      <c r="H55" s="39">
        <f t="shared" si="25"/>
        <v>0</v>
      </c>
      <c r="I55" s="39">
        <f t="shared" si="25"/>
        <v>0</v>
      </c>
      <c r="J55" s="39">
        <f t="shared" si="25"/>
        <v>0</v>
      </c>
      <c r="K55" s="39">
        <f t="shared" si="25"/>
        <v>0</v>
      </c>
      <c r="L55" s="39">
        <f t="shared" si="25"/>
        <v>0</v>
      </c>
      <c r="M55" s="39">
        <f t="shared" si="25"/>
        <v>0</v>
      </c>
      <c r="N55" s="39">
        <f t="shared" si="25"/>
        <v>20206827.659999996</v>
      </c>
    </row>
    <row r="56" spans="1:14" x14ac:dyDescent="0.25">
      <c r="A56" s="28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4" s="10" customFormat="1" ht="15.75" x14ac:dyDescent="0.25">
      <c r="A57" s="38" t="s">
        <v>57</v>
      </c>
      <c r="B57" s="47">
        <f t="shared" ref="B57:N57" si="26">B22-B55</f>
        <v>-26097.459999999963</v>
      </c>
      <c r="C57" s="39">
        <f t="shared" si="26"/>
        <v>-34200.959999999497</v>
      </c>
      <c r="D57" s="39">
        <f t="shared" si="26"/>
        <v>73962.399999999907</v>
      </c>
      <c r="E57" s="39">
        <f t="shared" si="26"/>
        <v>188400.06000000006</v>
      </c>
      <c r="F57" s="39">
        <f t="shared" si="26"/>
        <v>132189.59999999916</v>
      </c>
      <c r="G57" s="39">
        <f t="shared" si="26"/>
        <v>184038.41000000061</v>
      </c>
      <c r="H57" s="39">
        <f t="shared" si="26"/>
        <v>0</v>
      </c>
      <c r="I57" s="39">
        <f t="shared" si="26"/>
        <v>0</v>
      </c>
      <c r="J57" s="39">
        <f t="shared" si="26"/>
        <v>0</v>
      </c>
      <c r="K57" s="39">
        <f t="shared" si="26"/>
        <v>0</v>
      </c>
      <c r="L57" s="39">
        <f t="shared" si="26"/>
        <v>0</v>
      </c>
      <c r="M57" s="39">
        <f t="shared" si="26"/>
        <v>0</v>
      </c>
      <c r="N57" s="39">
        <f t="shared" si="26"/>
        <v>518292.05000000447</v>
      </c>
    </row>
    <row r="58" spans="1:14" x14ac:dyDescent="0.25">
      <c r="A58" s="28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1:14" s="11" customFormat="1" ht="15.75" x14ac:dyDescent="0.25">
      <c r="A59" s="38" t="s">
        <v>58</v>
      </c>
      <c r="B59" s="47">
        <f t="shared" ref="B59:N59" si="27">B11+B22-B55</f>
        <v>2944369.95</v>
      </c>
      <c r="C59" s="39">
        <f t="shared" si="27"/>
        <v>2910168.9900000012</v>
      </c>
      <c r="D59" s="39">
        <f t="shared" si="27"/>
        <v>2984131.3900000015</v>
      </c>
      <c r="E59" s="39">
        <f t="shared" si="27"/>
        <v>3172531.4500000016</v>
      </c>
      <c r="F59" s="39">
        <f t="shared" si="27"/>
        <v>3304721.0500000007</v>
      </c>
      <c r="G59" s="39">
        <f t="shared" si="27"/>
        <v>3488759.4600000014</v>
      </c>
      <c r="H59" s="39">
        <f t="shared" si="27"/>
        <v>3488759.4600000014</v>
      </c>
      <c r="I59" s="39">
        <f t="shared" si="27"/>
        <v>3488759.4600000014</v>
      </c>
      <c r="J59" s="39">
        <f t="shared" si="27"/>
        <v>3488759.4600000014</v>
      </c>
      <c r="K59" s="39">
        <f t="shared" si="27"/>
        <v>3488759.4600000014</v>
      </c>
      <c r="L59" s="39">
        <f t="shared" si="27"/>
        <v>3488759.4600000014</v>
      </c>
      <c r="M59" s="39">
        <f t="shared" si="27"/>
        <v>3488759.4600000014</v>
      </c>
      <c r="N59" s="39">
        <f t="shared" si="27"/>
        <v>3488759.4600000046</v>
      </c>
    </row>
    <row r="61" spans="1:14" ht="12.75" x14ac:dyDescent="0.2">
      <c r="A61" s="5"/>
      <c r="B61" s="12"/>
      <c r="C61" s="12"/>
      <c r="D61" s="12"/>
      <c r="E61" s="2"/>
      <c r="K61" s="13"/>
      <c r="M61" s="12"/>
    </row>
    <row r="62" spans="1:14" x14ac:dyDescent="0.25">
      <c r="M62" s="12"/>
    </row>
    <row r="63" spans="1:14" ht="13.5" customHeight="1" x14ac:dyDescent="0.25">
      <c r="A63" s="48" t="s">
        <v>59</v>
      </c>
      <c r="B63" s="49" t="s">
        <v>60</v>
      </c>
      <c r="C63" s="49" t="s">
        <v>61</v>
      </c>
      <c r="D63" s="49" t="s">
        <v>62</v>
      </c>
      <c r="E63" s="49" t="s">
        <v>63</v>
      </c>
      <c r="F63" s="49" t="s">
        <v>64</v>
      </c>
      <c r="G63" s="49" t="s">
        <v>65</v>
      </c>
      <c r="H63" s="49" t="s">
        <v>66</v>
      </c>
      <c r="I63" s="49" t="s">
        <v>67</v>
      </c>
      <c r="J63" s="49" t="s">
        <v>68</v>
      </c>
      <c r="K63" s="49" t="s">
        <v>69</v>
      </c>
      <c r="L63" s="49" t="s">
        <v>70</v>
      </c>
      <c r="M63" s="49" t="s">
        <v>71</v>
      </c>
    </row>
    <row r="64" spans="1:14" ht="13.5" customHeight="1" x14ac:dyDescent="0.25">
      <c r="A64" s="50" t="s">
        <v>72</v>
      </c>
      <c r="B64" s="51">
        <v>7249.1099999999797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</row>
    <row r="65" spans="1:14" ht="13.5" customHeight="1" x14ac:dyDescent="0.25">
      <c r="A65" s="50" t="s">
        <v>73</v>
      </c>
      <c r="B65" s="51">
        <v>2937120.8400000003</v>
      </c>
      <c r="C65" s="51">
        <v>2910168.99</v>
      </c>
      <c r="D65" s="51">
        <v>2984131.39</v>
      </c>
      <c r="E65" s="51">
        <v>3172531.45</v>
      </c>
      <c r="F65" s="51">
        <v>3304721.05</v>
      </c>
      <c r="G65" s="51">
        <v>3488759.46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</row>
    <row r="66" spans="1:14" ht="13.5" customHeight="1" x14ac:dyDescent="0.25">
      <c r="A66" s="52" t="s">
        <v>74</v>
      </c>
      <c r="B66" s="51">
        <v>0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</row>
    <row r="67" spans="1:14" ht="13.5" customHeight="1" x14ac:dyDescent="0.25">
      <c r="A67" s="48" t="s">
        <v>75</v>
      </c>
      <c r="B67" s="53">
        <f t="shared" ref="B67:M67" si="28">SUM(B64:B66)</f>
        <v>2944369.95</v>
      </c>
      <c r="C67" s="53">
        <f t="shared" si="28"/>
        <v>2910168.99</v>
      </c>
      <c r="D67" s="53">
        <f t="shared" si="28"/>
        <v>2984131.39</v>
      </c>
      <c r="E67" s="53">
        <f t="shared" si="28"/>
        <v>3172531.45</v>
      </c>
      <c r="F67" s="53">
        <f t="shared" si="28"/>
        <v>3304721.05</v>
      </c>
      <c r="G67" s="53">
        <f t="shared" si="28"/>
        <v>3488759.46</v>
      </c>
      <c r="H67" s="53">
        <f t="shared" si="28"/>
        <v>0</v>
      </c>
      <c r="I67" s="53">
        <f t="shared" si="28"/>
        <v>0</v>
      </c>
      <c r="J67" s="53">
        <f t="shared" si="28"/>
        <v>0</v>
      </c>
      <c r="K67" s="53">
        <f t="shared" si="28"/>
        <v>0</v>
      </c>
      <c r="L67" s="53">
        <f t="shared" si="28"/>
        <v>0</v>
      </c>
      <c r="M67" s="53">
        <f t="shared" si="28"/>
        <v>0</v>
      </c>
    </row>
    <row r="68" spans="1:14" ht="13.5" customHeight="1" x14ac:dyDescent="0.25">
      <c r="N68" s="12"/>
    </row>
    <row r="69" spans="1:14" ht="13.5" customHeight="1" x14ac:dyDescent="0.25">
      <c r="A69" s="48" t="s">
        <v>76</v>
      </c>
    </row>
    <row r="70" spans="1:14" ht="13.5" customHeight="1" x14ac:dyDescent="0.25">
      <c r="A70" s="50" t="s">
        <v>54</v>
      </c>
      <c r="B70" s="51">
        <v>347539.9</v>
      </c>
      <c r="C70" s="51">
        <v>193136.67</v>
      </c>
      <c r="D70" s="51">
        <v>126766.54000000001</v>
      </c>
      <c r="E70" s="51">
        <v>61051.58</v>
      </c>
      <c r="F70" s="51">
        <v>61640.460000000006</v>
      </c>
      <c r="G70" s="51">
        <v>62213.710000000006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</row>
    <row r="71" spans="1:14" ht="13.5" customHeight="1" x14ac:dyDescent="0.25">
      <c r="A71" s="50" t="s">
        <v>77</v>
      </c>
      <c r="B71" s="51">
        <v>2596830.0499999998</v>
      </c>
      <c r="C71" s="51">
        <v>2717032.3200000003</v>
      </c>
      <c r="D71" s="51">
        <v>2857364.85</v>
      </c>
      <c r="E71" s="51">
        <v>3111479.87</v>
      </c>
      <c r="F71" s="51">
        <v>3243080.59</v>
      </c>
      <c r="G71" s="51">
        <v>3426545.75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</row>
    <row r="72" spans="1:14" ht="13.5" customHeight="1" x14ac:dyDescent="0.25">
      <c r="A72" s="48" t="s">
        <v>75</v>
      </c>
      <c r="B72" s="53">
        <f t="shared" ref="B72:M72" si="29">SUM(B70:B71)</f>
        <v>2944369.9499999997</v>
      </c>
      <c r="C72" s="53">
        <f t="shared" si="29"/>
        <v>2910168.99</v>
      </c>
      <c r="D72" s="53">
        <f t="shared" si="29"/>
        <v>2984131.39</v>
      </c>
      <c r="E72" s="53">
        <f t="shared" si="29"/>
        <v>3172531.45</v>
      </c>
      <c r="F72" s="53">
        <f t="shared" si="29"/>
        <v>3304721.05</v>
      </c>
      <c r="G72" s="53">
        <f t="shared" si="29"/>
        <v>3488759.46</v>
      </c>
      <c r="H72" s="53">
        <f t="shared" si="29"/>
        <v>0</v>
      </c>
      <c r="I72" s="53">
        <f t="shared" si="29"/>
        <v>0</v>
      </c>
      <c r="J72" s="53">
        <f t="shared" si="29"/>
        <v>0</v>
      </c>
      <c r="K72" s="53">
        <f t="shared" si="29"/>
        <v>0</v>
      </c>
      <c r="L72" s="53">
        <f t="shared" si="29"/>
        <v>0</v>
      </c>
      <c r="M72" s="53">
        <f t="shared" si="29"/>
        <v>0</v>
      </c>
    </row>
    <row r="73" spans="1:14" ht="13.5" customHeight="1" x14ac:dyDescent="0.25">
      <c r="B73" s="12"/>
      <c r="C73" s="12"/>
      <c r="F73" s="12"/>
      <c r="N73" s="12"/>
    </row>
    <row r="74" spans="1:14" ht="13.5" customHeight="1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4" ht="13.5" customHeight="1" x14ac:dyDescent="0.25">
      <c r="B75" s="12"/>
      <c r="C75" s="12"/>
      <c r="D75" s="12"/>
      <c r="E75" s="12"/>
      <c r="F75" s="12"/>
      <c r="G75" s="12"/>
      <c r="H75" s="12"/>
      <c r="J75" s="14"/>
      <c r="M75" s="12"/>
    </row>
    <row r="76" spans="1:14" ht="13.5" customHeight="1" x14ac:dyDescent="0.25">
      <c r="A76" s="54" t="s">
        <v>78</v>
      </c>
      <c r="E76" s="12"/>
      <c r="F76" s="12"/>
      <c r="G76" s="12"/>
      <c r="H76" s="12"/>
      <c r="I76" s="12"/>
      <c r="J76" s="14"/>
    </row>
    <row r="77" spans="1:14" ht="12.75" customHeight="1" x14ac:dyDescent="0.25">
      <c r="A77" s="10"/>
      <c r="B77" s="15" t="s">
        <v>79</v>
      </c>
      <c r="E77" s="12"/>
      <c r="F77" s="12"/>
      <c r="J77" s="14"/>
      <c r="L77" s="12"/>
      <c r="M77" s="12"/>
    </row>
    <row r="78" spans="1:14" ht="12.75" x14ac:dyDescent="0.25">
      <c r="A78" s="50" t="s">
        <v>80</v>
      </c>
      <c r="B78" s="55" t="s">
        <v>65</v>
      </c>
      <c r="E78" s="12"/>
      <c r="F78" s="12"/>
      <c r="G78" s="12"/>
      <c r="J78" s="16"/>
    </row>
    <row r="79" spans="1:14" ht="12.75" x14ac:dyDescent="0.25">
      <c r="A79" s="50"/>
      <c r="B79" s="56"/>
      <c r="E79" s="12"/>
      <c r="F79" s="12"/>
    </row>
    <row r="80" spans="1:14" ht="12.75" x14ac:dyDescent="0.2">
      <c r="A80" s="50" t="s">
        <v>25</v>
      </c>
      <c r="B80" s="57">
        <f>SUM(B81:B82)</f>
        <v>501.35</v>
      </c>
      <c r="C80" s="64"/>
      <c r="E80" s="12"/>
      <c r="F80" s="12"/>
      <c r="J80" s="17"/>
      <c r="K80" s="2"/>
    </row>
    <row r="81" spans="1:11" ht="12.75" x14ac:dyDescent="0.2">
      <c r="A81" s="58" t="s">
        <v>139</v>
      </c>
      <c r="B81" s="59">
        <v>413.22</v>
      </c>
      <c r="C81" s="64"/>
      <c r="E81" s="12"/>
      <c r="F81" s="12"/>
      <c r="J81" s="17"/>
      <c r="K81" s="2"/>
    </row>
    <row r="82" spans="1:11" ht="12" customHeight="1" x14ac:dyDescent="0.2">
      <c r="A82" s="58" t="s">
        <v>140</v>
      </c>
      <c r="B82" s="59">
        <v>88.13</v>
      </c>
      <c r="F82" s="12"/>
      <c r="J82" s="17"/>
      <c r="K82" s="2"/>
    </row>
    <row r="83" spans="1:11" ht="12" customHeight="1" x14ac:dyDescent="0.2">
      <c r="A83" s="58"/>
      <c r="B83" s="59"/>
      <c r="C83" s="64"/>
      <c r="E83" s="12"/>
      <c r="J83" s="17"/>
      <c r="K83" s="2"/>
    </row>
    <row r="84" spans="1:11" ht="12.75" x14ac:dyDescent="0.25">
      <c r="A84" s="50" t="s">
        <v>36</v>
      </c>
      <c r="B84" s="57">
        <f>B85+B86</f>
        <v>1921.98</v>
      </c>
      <c r="E84" s="12"/>
    </row>
    <row r="85" spans="1:11" ht="12.75" x14ac:dyDescent="0.25">
      <c r="A85" s="58" t="s">
        <v>81</v>
      </c>
      <c r="B85" s="59">
        <v>25</v>
      </c>
      <c r="E85" s="12"/>
    </row>
    <row r="86" spans="1:11" x14ac:dyDescent="0.2">
      <c r="A86" s="58" t="s">
        <v>82</v>
      </c>
      <c r="B86" s="59">
        <v>1896.98</v>
      </c>
      <c r="D86" s="60"/>
    </row>
    <row r="87" spans="1:11" ht="12.75" x14ac:dyDescent="0.25">
      <c r="A87" s="50"/>
      <c r="B87" s="57"/>
      <c r="C87" s="64"/>
    </row>
    <row r="88" spans="1:11" ht="12.75" x14ac:dyDescent="0.25">
      <c r="A88" s="50" t="s">
        <v>56</v>
      </c>
      <c r="B88" s="57">
        <f>SUM(B89:B89)</f>
        <v>0</v>
      </c>
    </row>
    <row r="89" spans="1:11" ht="12.75" x14ac:dyDescent="0.25">
      <c r="A89" s="58"/>
      <c r="B89" s="59"/>
    </row>
    <row r="90" spans="1:11" ht="12.75" x14ac:dyDescent="0.25">
      <c r="A90" s="50"/>
      <c r="B90" s="57"/>
    </row>
    <row r="91" spans="1:11" ht="12.75" x14ac:dyDescent="0.25">
      <c r="A91" s="50" t="s">
        <v>52</v>
      </c>
      <c r="B91" s="57">
        <f>B92</f>
        <v>0</v>
      </c>
    </row>
    <row r="92" spans="1:11" ht="12.75" x14ac:dyDescent="0.25">
      <c r="A92" s="58"/>
      <c r="B92" s="59"/>
    </row>
  </sheetData>
  <mergeCells count="4">
    <mergeCell ref="A1:N1"/>
    <mergeCell ref="A2:N2"/>
    <mergeCell ref="A3:N3"/>
    <mergeCell ref="A8:N8"/>
  </mergeCells>
  <pageMargins left="0.51181102362204722" right="0.51181102362204722" top="0.78740157480314965" bottom="0.78740157480314965" header="0.31496062992125984" footer="0.31496062992125984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92C8DF-0EF5-4245-AC3D-1E0593E67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3AF82F-4266-44DC-8E9C-7D75B1F8884E}"/>
</file>

<file path=customXml/itemProps3.xml><?xml version="1.0" encoding="utf-8"?>
<ds:datastoreItem xmlns:ds="http://schemas.openxmlformats.org/officeDocument/2006/customXml" ds:itemID="{EE895CD4-63E1-4C7D-874F-6BA92B44D9C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9e69222-c798-4ef3-8558-a077bee6187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Demonst Contábil</vt:lpstr>
      <vt:lpstr>Demonst FC</vt:lpstr>
      <vt:lpstr>'Demonst Contábil'!Area_de_impressao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tforcan</dc:creator>
  <cp:lastModifiedBy>Daniela Sousa de Brito Ignacio</cp:lastModifiedBy>
  <cp:lastPrinted>2025-07-22T13:33:25Z</cp:lastPrinted>
  <dcterms:created xsi:type="dcterms:W3CDTF">2010-03-08T12:18:22Z</dcterms:created>
  <dcterms:modified xsi:type="dcterms:W3CDTF">2025-07-22T13:36:08Z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