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Prestações de Contas Mensais\"/>
    </mc:Choice>
  </mc:AlternateContent>
  <xr:revisionPtr revIDLastSave="0" documentId="13_ncr:1_{53051D36-EB7B-4884-8C75-E4A8095A770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CESP-CGs OP 88700_701" sheetId="11" state="hidden" r:id="rId1"/>
    <sheet name="BALANÇO" sheetId="24" r:id="rId2"/>
    <sheet name="DRE" sheetId="25" r:id="rId3"/>
    <sheet name="BALANÇO NOP" sheetId="26" r:id="rId4"/>
    <sheet name="DRE  NOP" sheetId="27" r:id="rId5"/>
    <sheet name="DFC" sheetId="21" r:id="rId6"/>
    <sheet name="CONCILIAÇÃO" sheetId="22" r:id="rId7"/>
    <sheet name="DFC NOP" sheetId="23" r:id="rId8"/>
  </sheets>
  <externalReferences>
    <externalReference r:id="rId9"/>
    <externalReference r:id="rId10"/>
    <externalReference r:id="rId11"/>
  </externalReferences>
  <definedNames>
    <definedName name="_xlnm._FilterDatabase" localSheetId="1" hidden="1">BALANÇO!$A$8:$A$27</definedName>
    <definedName name="_xlnm._FilterDatabase" localSheetId="3" hidden="1">'BALANÇO NOP'!$A$8:$A$27</definedName>
    <definedName name="_xlnm._FilterDatabase" localSheetId="2" hidden="1">DRE!$A$8:$A$14</definedName>
    <definedName name="_xlnm._FilterDatabase" localSheetId="4" hidden="1">'DRE  NOP'!$A$8:$A$14</definedName>
    <definedName name="A" localSheetId="5">#REF!</definedName>
    <definedName name="A" localSheetId="7">#REF!</definedName>
    <definedName name="A" localSheetId="0">#REF!</definedName>
    <definedName name="A">#REF!</definedName>
    <definedName name="AAAAAAAAAAA" localSheetId="5">#REF!</definedName>
    <definedName name="AAAAAAAAAAA" localSheetId="7">#REF!</definedName>
    <definedName name="AAAAAAAAAAA" localSheetId="0">#REF!</definedName>
    <definedName name="AAAAAAAAAAA">#REF!</definedName>
    <definedName name="_xlnm.Print_Area" localSheetId="1">BALANÇO!$A$1:$G$27</definedName>
    <definedName name="_xlnm.Print_Area" localSheetId="6">CONCILIAÇÃO!$A$1:$H$18</definedName>
    <definedName name="_xlnm.Print_Area" localSheetId="5">DFC!$A$1:$P$41</definedName>
    <definedName name="_xlnm.Print_Area" localSheetId="7">'DFC NOP'!$A$1:$P$41</definedName>
    <definedName name="_xlnm.Print_Area" localSheetId="2">DRE!$A$1:$H$28</definedName>
    <definedName name="_xlnm.Print_Area" localSheetId="0">'ICESP-CGs OP 88700_701'!$A$1:$Q$40</definedName>
    <definedName name="B" localSheetId="5">#REF!</definedName>
    <definedName name="B" localSheetId="7">#REF!</definedName>
    <definedName name="B" localSheetId="0">#REF!</definedName>
    <definedName name="B">#REF!</definedName>
    <definedName name="b110000000000">#REF!</definedName>
    <definedName name="bbbbbbbbbbbbbbb" localSheetId="5">#REF!</definedName>
    <definedName name="bbbbbbbbbbbbbbb" localSheetId="7">#REF!</definedName>
    <definedName name="bbbbbbbbbbbbbbb" localSheetId="0">#REF!</definedName>
    <definedName name="bbbbbbbbbbbbbbb">#REF!</definedName>
    <definedName name="CONSOL_HIERARQUIZADO_HCOP" localSheetId="5">#REF!</definedName>
    <definedName name="CONSOL_HIERARQUIZADO_HCOP" localSheetId="7">#REF!</definedName>
    <definedName name="CONSOL_HIERARQUIZADO_HCOP" localSheetId="0">#REF!</definedName>
    <definedName name="CONSOL_HIERARQUIZADO_HCOP">#REF!</definedName>
    <definedName name="CONSOLIDADO" localSheetId="5">#REF!</definedName>
    <definedName name="CONSOLIDADO" localSheetId="7">#REF!</definedName>
    <definedName name="CONSOLIDADO" localSheetId="0">#REF!</definedName>
    <definedName name="CONSOLIDADO">#REF!</definedName>
    <definedName name="CRIS" localSheetId="5">#REF!</definedName>
    <definedName name="CRIS" localSheetId="7">#REF!</definedName>
    <definedName name="CRIS" localSheetId="0">#REF!</definedName>
    <definedName name="CRIS">#REF!</definedName>
    <definedName name="E" localSheetId="5">#REF!</definedName>
    <definedName name="E" localSheetId="7">#REF!</definedName>
    <definedName name="E" localSheetId="0">#REF!</definedName>
    <definedName name="E">#REF!</definedName>
    <definedName name="e_consolidado_hier_completa" localSheetId="5">#REF!</definedName>
    <definedName name="e_consolidado_hier_completa" localSheetId="7">#REF!</definedName>
    <definedName name="e_consolidado_hier_completa" localSheetId="0">#REF!</definedName>
    <definedName name="e_consolidado_hier_completa">#REF!</definedName>
    <definedName name="e_consolidado_julho07_hier_completa" localSheetId="5">#REF!</definedName>
    <definedName name="e_consolidado_julho07_hier_completa" localSheetId="7">#REF!</definedName>
    <definedName name="e_consolidado_julho07_hier_completa" localSheetId="0">#REF!</definedName>
    <definedName name="e_consolidado_julho07_hier_completa">#REF!</definedName>
    <definedName name="e_saldo_total_julh07_hier_completa" localSheetId="5">#REF!</definedName>
    <definedName name="e_saldo_total_julh07_hier_completa" localSheetId="7">#REF!</definedName>
    <definedName name="e_saldo_total_julh07_hier_completa" localSheetId="0">#REF!</definedName>
    <definedName name="e_saldo_total_julh07_hier_completa">#REF!</definedName>
    <definedName name="F" localSheetId="5">#REF!</definedName>
    <definedName name="F" localSheetId="7">#REF!</definedName>
    <definedName name="F" localSheetId="0">#REF!</definedName>
    <definedName name="F">#REF!</definedName>
    <definedName name="FFFFFFF" localSheetId="5">#REF!</definedName>
    <definedName name="FFFFFFF" localSheetId="7">#REF!</definedName>
    <definedName name="FFFFFFF" localSheetId="0">#REF!</definedName>
    <definedName name="FFFFFFF">#REF!</definedName>
    <definedName name="FFFFFFFFFFFFFFFFFF" localSheetId="5">#REF!</definedName>
    <definedName name="FFFFFFFFFFFFFFFFFF" localSheetId="7">#REF!</definedName>
    <definedName name="FFFFFFFFFFFFFFFFFF" localSheetId="0">#REF!</definedName>
    <definedName name="FFFFFFFFFFFFFFFFFF">#REF!</definedName>
    <definedName name="fppfpfpfp" localSheetId="5">#REF!</definedName>
    <definedName name="fppfpfpfp" localSheetId="7">#REF!</definedName>
    <definedName name="fppfpfpfp" localSheetId="0">#REF!</definedName>
    <definedName name="fppfpfpfp">#REF!</definedName>
    <definedName name="ggg" localSheetId="5">#REF!</definedName>
    <definedName name="ggg" localSheetId="7">#REF!</definedName>
    <definedName name="ggg" localSheetId="0">#REF!</definedName>
    <definedName name="ggg">#REF!</definedName>
    <definedName name="GR" localSheetId="5">#REF!</definedName>
    <definedName name="GR" localSheetId="7">#REF!</definedName>
    <definedName name="GR" localSheetId="0">#REF!</definedName>
    <definedName name="GR">#REF!</definedName>
    <definedName name="ICESP_DFC___CONSOL_HIERAR" localSheetId="5">#REF!</definedName>
    <definedName name="ICESP_DFC___CONSOL_HIERAR" localSheetId="7">#REF!</definedName>
    <definedName name="ICESP_DFC___CONSOL_HIERAR" localSheetId="0">#REF!</definedName>
    <definedName name="ICESP_DFC___CONSOL_HIERAR">#REF!</definedName>
    <definedName name="já" localSheetId="5">#REF!</definedName>
    <definedName name="já" localSheetId="7">#REF!</definedName>
    <definedName name="já" localSheetId="0">#REF!</definedName>
    <definedName name="já">#REF!</definedName>
    <definedName name="jjjjjjjjjjjjjjjjjjjjj" localSheetId="5">#REF!</definedName>
    <definedName name="jjjjjjjjjjjjjjjjjjjjj" localSheetId="7">#REF!</definedName>
    <definedName name="jjjjjjjjjjjjjjjjjjjjj" localSheetId="0">#REF!</definedName>
    <definedName name="jjjjjjjjjjjjjjjjjjjjj">#REF!</definedName>
    <definedName name="k" localSheetId="5">#REF!</definedName>
    <definedName name="k" localSheetId="7">#REF!</definedName>
    <definedName name="k" localSheetId="0">#REF!</definedName>
    <definedName name="k">#REF!</definedName>
    <definedName name="LDLDLDLDLD" localSheetId="5">#REF!</definedName>
    <definedName name="LDLDLDLDLD" localSheetId="7">#REF!</definedName>
    <definedName name="LDLDLDLDLD" localSheetId="0">#REF!</definedName>
    <definedName name="LDLDLDLDLD">#REF!</definedName>
    <definedName name="LL" localSheetId="5">#REF!</definedName>
    <definedName name="LL" localSheetId="7">#REF!</definedName>
    <definedName name="LL" localSheetId="0">#REF!</definedName>
    <definedName name="LL">#REF!</definedName>
    <definedName name="mmmm" localSheetId="5">#REF!</definedName>
    <definedName name="mmmm" localSheetId="7">#REF!</definedName>
    <definedName name="mmmm" localSheetId="0">#REF!</definedName>
    <definedName name="mmmm">#REF!</definedName>
    <definedName name="N___Consolidado_ICESP_HIER" localSheetId="5">#REF!</definedName>
    <definedName name="N___Consolidado_ICESP_HIER" localSheetId="7">#REF!</definedName>
    <definedName name="N___Consolidado_ICESP_HIER" localSheetId="0">#REF!</definedName>
    <definedName name="N___Consolidado_ICESP_HIER">#REF!</definedName>
    <definedName name="o" localSheetId="5">#REF!</definedName>
    <definedName name="o" localSheetId="7">#REF!</definedName>
    <definedName name="o" localSheetId="0">#REF!</definedName>
    <definedName name="o">#REF!</definedName>
    <definedName name="tb" localSheetId="5">#REF!</definedName>
    <definedName name="tb" localSheetId="7">#REF!</definedName>
    <definedName name="tb" localSheetId="0">#REF!</definedName>
    <definedName name="tb">#REF!</definedName>
    <definedName name="tbCG" localSheetId="5">[1]Plan1!$J$5:$K$1422</definedName>
    <definedName name="tbCG" localSheetId="7">[1]Plan1!$J$5:$K$1422</definedName>
    <definedName name="tbCG">[2]Plan1!$J$5:$K$1422</definedName>
    <definedName name="tbEspTit" localSheetId="5">[1]Plan1!$A$5:$B$7</definedName>
    <definedName name="tbEspTit" localSheetId="7">[1]Plan1!$A$5:$B$7</definedName>
    <definedName name="tbEspTit">[2]Plan1!$A$5:$B$7</definedName>
    <definedName name="tbTpReceita" localSheetId="5">[1]Plan1!$D$5:$E$10</definedName>
    <definedName name="tbTpReceita" localSheetId="7">[1]Plan1!$D$5:$E$10</definedName>
    <definedName name="tbTpReceita">[2]Plan1!$D$5:$E$10</definedName>
    <definedName name="z" localSheetId="5">#REF!</definedName>
    <definedName name="z" localSheetId="7">#REF!</definedName>
    <definedName name="z" localSheetId="0">#REF!</definedName>
    <definedName name="z">#REF!</definedName>
    <definedName name="ZZ_DISTR_AIH_CONTR_DEZ2005" localSheetId="5">#REF!</definedName>
    <definedName name="ZZ_DISTR_AIH_CONTR_DEZ2005" localSheetId="7">#REF!</definedName>
    <definedName name="ZZ_DISTR_AIH_CONTR_DEZ2005" localSheetId="0">#REF!</definedName>
    <definedName name="ZZ_DISTR_AIH_CONTR_DEZ2005">#REF!</definedName>
    <definedName name="ZZ_DISTR_AIH_CONTR_JAN2006" localSheetId="5">#REF!</definedName>
    <definedName name="ZZ_DISTR_AIH_CONTR_JAN2006" localSheetId="7">#REF!</definedName>
    <definedName name="ZZ_DISTR_AIH_CONTR_JAN2006" localSheetId="0">#REF!</definedName>
    <definedName name="ZZ_DISTR_AIH_CONTR_JAN2006">#REF!</definedName>
    <definedName name="ZZ_DISTR_AMB_CONTR_DEZ2005" localSheetId="5">#REF!</definedName>
    <definedName name="ZZ_DISTR_AMB_CONTR_DEZ2005" localSheetId="7">#REF!</definedName>
    <definedName name="ZZ_DISTR_AMB_CONTR_DEZ2005" localSheetId="0">#REF!</definedName>
    <definedName name="ZZ_DISTR_AMB_CONTR_DEZ2005">#REF!</definedName>
    <definedName name="ZZ_DISTR_AMB_CONTR_JAN2006" localSheetId="5">#REF!</definedName>
    <definedName name="ZZ_DISTR_AMB_CONTR_JAN2006" localSheetId="7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5">#REF!</definedName>
    <definedName name="ZZ_DISTR_CONTR_AMB_JAN2006_Sem_coincidentes_ZZ_DISTR_AMB_CONTR_J" localSheetId="7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27" l="1"/>
  <c r="H24" i="27"/>
  <c r="G24" i="27"/>
  <c r="G27" i="27" s="1"/>
  <c r="F24" i="27"/>
  <c r="F27" i="27" s="1"/>
  <c r="E24" i="27"/>
  <c r="D24" i="27"/>
  <c r="C24" i="27"/>
  <c r="B24" i="27"/>
  <c r="H22" i="27"/>
  <c r="H27" i="27" s="1"/>
  <c r="E22" i="27"/>
  <c r="E27" i="27" s="1"/>
  <c r="D22" i="27"/>
  <c r="D27" i="27" s="1"/>
  <c r="H13" i="27"/>
  <c r="D13" i="27"/>
  <c r="C13" i="27"/>
  <c r="B13" i="27"/>
  <c r="B22" i="27" s="1"/>
  <c r="B27" i="27" s="1"/>
  <c r="H8" i="27"/>
  <c r="G8" i="27"/>
  <c r="F8" i="27"/>
  <c r="E8" i="27"/>
  <c r="D8" i="27"/>
  <c r="C8" i="27"/>
  <c r="C22" i="27" s="1"/>
  <c r="C27" i="27" s="1"/>
  <c r="B8" i="27"/>
  <c r="D28" i="25" l="1"/>
  <c r="H26" i="25"/>
  <c r="H25" i="25" s="1"/>
  <c r="G25" i="25"/>
  <c r="F25" i="25"/>
  <c r="E25" i="25"/>
  <c r="D25" i="25"/>
  <c r="C25" i="25"/>
  <c r="B25" i="25"/>
  <c r="G23" i="25"/>
  <c r="G28" i="25" s="1"/>
  <c r="D23" i="25"/>
  <c r="H21" i="25"/>
  <c r="C21" i="25"/>
  <c r="H20" i="25"/>
  <c r="H19" i="25"/>
  <c r="H18" i="25"/>
  <c r="H17" i="25"/>
  <c r="H16" i="25"/>
  <c r="H15" i="25"/>
  <c r="H14" i="25"/>
  <c r="G13" i="25"/>
  <c r="H13" i="25" s="1"/>
  <c r="F13" i="25"/>
  <c r="E13" i="25"/>
  <c r="D13" i="25"/>
  <c r="C13" i="25"/>
  <c r="B13" i="25"/>
  <c r="C11" i="25"/>
  <c r="H11" i="25" s="1"/>
  <c r="H10" i="25"/>
  <c r="H9" i="25"/>
  <c r="G8" i="25"/>
  <c r="F8" i="25"/>
  <c r="F23" i="25" s="1"/>
  <c r="F28" i="25" s="1"/>
  <c r="E8" i="25"/>
  <c r="E23" i="25" s="1"/>
  <c r="E28" i="25" s="1"/>
  <c r="D8" i="25"/>
  <c r="B8" i="25"/>
  <c r="G25" i="24"/>
  <c r="F25" i="24"/>
  <c r="E25" i="24"/>
  <c r="D25" i="24"/>
  <c r="D17" i="24" s="1"/>
  <c r="C25" i="24"/>
  <c r="B25" i="24"/>
  <c r="G18" i="24"/>
  <c r="G17" i="24" s="1"/>
  <c r="F18" i="24"/>
  <c r="F17" i="24" s="1"/>
  <c r="E18" i="24"/>
  <c r="D18" i="24"/>
  <c r="C18" i="24"/>
  <c r="B18" i="24"/>
  <c r="E17" i="24"/>
  <c r="C17" i="24"/>
  <c r="B17" i="24"/>
  <c r="G15" i="24"/>
  <c r="F15" i="24"/>
  <c r="E15" i="24"/>
  <c r="D15" i="24"/>
  <c r="C15" i="24"/>
  <c r="B15" i="24"/>
  <c r="G9" i="24"/>
  <c r="F9" i="24"/>
  <c r="E9" i="24"/>
  <c r="E8" i="24" s="1"/>
  <c r="D9" i="24"/>
  <c r="D8" i="24" s="1"/>
  <c r="C9" i="24"/>
  <c r="C8" i="24" s="1"/>
  <c r="B9" i="24"/>
  <c r="B8" i="24" s="1"/>
  <c r="G8" i="24"/>
  <c r="F8" i="24"/>
  <c r="C8" i="25" l="1"/>
  <c r="C23" i="25" s="1"/>
  <c r="C28" i="25" s="1"/>
  <c r="B23" i="25"/>
  <c r="B28" i="25" s="1"/>
  <c r="H8" i="25" l="1"/>
  <c r="H23" i="25" s="1"/>
  <c r="H28" i="25" s="1"/>
  <c r="S31" i="22" l="1"/>
  <c r="H18" i="22"/>
  <c r="H12" i="23"/>
  <c r="G12" i="23" l="1"/>
  <c r="G18" i="22" l="1"/>
  <c r="G24" i="23"/>
  <c r="F24" i="23"/>
  <c r="C9" i="23" l="1"/>
  <c r="F18" i="22"/>
  <c r="P39" i="23"/>
  <c r="P34" i="23"/>
  <c r="P33" i="23"/>
  <c r="P32" i="23"/>
  <c r="P27" i="23"/>
  <c r="P26" i="23"/>
  <c r="P25" i="23"/>
  <c r="P23" i="23"/>
  <c r="P22" i="23"/>
  <c r="P21" i="23"/>
  <c r="P13" i="23"/>
  <c r="P14" i="23"/>
  <c r="P15" i="23"/>
  <c r="P16" i="23"/>
  <c r="P17" i="23"/>
  <c r="P12" i="23"/>
  <c r="E35" i="23"/>
  <c r="E24" i="23"/>
  <c r="E29" i="23" s="1"/>
  <c r="E18" i="23"/>
  <c r="E34" i="21"/>
  <c r="E39" i="21"/>
  <c r="E37" i="23" l="1"/>
  <c r="E18" i="22" l="1"/>
  <c r="D18" i="22"/>
  <c r="C15" i="22" l="1"/>
  <c r="P9" i="21" l="1"/>
  <c r="P9" i="23"/>
  <c r="N18" i="23" l="1"/>
  <c r="P17" i="21"/>
  <c r="P16" i="21"/>
  <c r="P14" i="21"/>
  <c r="P13" i="21"/>
  <c r="P12" i="21"/>
  <c r="N35" i="21"/>
  <c r="N24" i="21"/>
  <c r="N29" i="21" s="1"/>
  <c r="N18" i="21"/>
  <c r="N35" i="23"/>
  <c r="N24" i="23"/>
  <c r="N29" i="23" s="1"/>
  <c r="M35" i="23"/>
  <c r="M24" i="23"/>
  <c r="M29" i="23" s="1"/>
  <c r="M18" i="23"/>
  <c r="M35" i="21"/>
  <c r="M24" i="21"/>
  <c r="M29" i="21" s="1"/>
  <c r="M18" i="21"/>
  <c r="L35" i="21"/>
  <c r="L24" i="21"/>
  <c r="L29" i="21" s="1"/>
  <c r="L18" i="21"/>
  <c r="L35" i="23"/>
  <c r="L24" i="23"/>
  <c r="L29" i="23" s="1"/>
  <c r="L18" i="23"/>
  <c r="N37" i="23" l="1"/>
  <c r="N37" i="21"/>
  <c r="M37" i="23"/>
  <c r="M37" i="21"/>
  <c r="L37" i="21"/>
  <c r="L37" i="23"/>
  <c r="K35" i="21" l="1"/>
  <c r="K24" i="21"/>
  <c r="K29" i="21" s="1"/>
  <c r="K18" i="21"/>
  <c r="K35" i="23"/>
  <c r="K24" i="23"/>
  <c r="K29" i="23" s="1"/>
  <c r="K18" i="23"/>
  <c r="K37" i="23" l="1"/>
  <c r="K37" i="21"/>
  <c r="J35" i="21" l="1"/>
  <c r="J24" i="21"/>
  <c r="J29" i="21" s="1"/>
  <c r="J18" i="21"/>
  <c r="J35" i="23"/>
  <c r="J24" i="23"/>
  <c r="J29" i="23" s="1"/>
  <c r="J18" i="23"/>
  <c r="I35" i="21"/>
  <c r="I24" i="21"/>
  <c r="I29" i="21" s="1"/>
  <c r="I18" i="21"/>
  <c r="I37" i="21" l="1"/>
  <c r="J37" i="21"/>
  <c r="J37" i="23"/>
  <c r="I35" i="23"/>
  <c r="I24" i="23"/>
  <c r="I29" i="23" s="1"/>
  <c r="I18" i="23"/>
  <c r="I37" i="23" l="1"/>
  <c r="H35" i="21"/>
  <c r="H24" i="21"/>
  <c r="H29" i="21" s="1"/>
  <c r="H35" i="23"/>
  <c r="H24" i="23"/>
  <c r="H29" i="23" s="1"/>
  <c r="H18" i="23"/>
  <c r="P15" i="21" l="1"/>
  <c r="H18" i="21"/>
  <c r="H37" i="21" s="1"/>
  <c r="H37" i="23"/>
  <c r="G35" i="21" l="1"/>
  <c r="G24" i="21"/>
  <c r="G29" i="21" s="1"/>
  <c r="G18" i="21"/>
  <c r="G35" i="23"/>
  <c r="G29" i="23"/>
  <c r="G18" i="23"/>
  <c r="G37" i="23" l="1"/>
  <c r="G37" i="21"/>
  <c r="F35" i="23"/>
  <c r="D35" i="23"/>
  <c r="C35" i="23"/>
  <c r="F29" i="23"/>
  <c r="D24" i="23"/>
  <c r="D29" i="23" s="1"/>
  <c r="C24" i="23"/>
  <c r="C29" i="23" s="1"/>
  <c r="F18" i="23"/>
  <c r="D18" i="23"/>
  <c r="C18" i="23"/>
  <c r="C18" i="22"/>
  <c r="P39" i="21"/>
  <c r="F35" i="21"/>
  <c r="E35" i="21"/>
  <c r="D35" i="21"/>
  <c r="C35" i="21"/>
  <c r="P34" i="21"/>
  <c r="P33" i="21"/>
  <c r="P32" i="21"/>
  <c r="P27" i="21"/>
  <c r="P26" i="21"/>
  <c r="P25" i="21"/>
  <c r="F24" i="21"/>
  <c r="F29" i="21" s="1"/>
  <c r="E24" i="21"/>
  <c r="E29" i="21" s="1"/>
  <c r="D24" i="21"/>
  <c r="D29" i="21" s="1"/>
  <c r="C24" i="21"/>
  <c r="C29" i="21" s="1"/>
  <c r="P23" i="21"/>
  <c r="P22" i="21"/>
  <c r="P21" i="21"/>
  <c r="F18" i="21"/>
  <c r="E18" i="21"/>
  <c r="D18" i="21"/>
  <c r="C18" i="21"/>
  <c r="D37" i="23" l="1"/>
  <c r="P35" i="21"/>
  <c r="C37" i="23"/>
  <c r="C41" i="23" s="1"/>
  <c r="D9" i="23" s="1"/>
  <c r="E37" i="21"/>
  <c r="P24" i="21"/>
  <c r="P29" i="21" s="1"/>
  <c r="F37" i="21"/>
  <c r="F37" i="23"/>
  <c r="P18" i="21"/>
  <c r="P18" i="23"/>
  <c r="P24" i="23"/>
  <c r="P29" i="23" s="1"/>
  <c r="P35" i="23"/>
  <c r="C37" i="21"/>
  <c r="C41" i="21" s="1"/>
  <c r="D37" i="21"/>
  <c r="D9" i="21" l="1"/>
  <c r="D41" i="23"/>
  <c r="E9" i="23" s="1"/>
  <c r="E41" i="23" s="1"/>
  <c r="F9" i="23" s="1"/>
  <c r="F41" i="23" s="1"/>
  <c r="G9" i="23" s="1"/>
  <c r="G41" i="23" s="1"/>
  <c r="H9" i="23" s="1"/>
  <c r="H41" i="23" s="1"/>
  <c r="I9" i="23" s="1"/>
  <c r="I41" i="23" s="1"/>
  <c r="J9" i="23" s="1"/>
  <c r="J41" i="23" s="1"/>
  <c r="K9" i="23" s="1"/>
  <c r="K41" i="23" s="1"/>
  <c r="L9" i="23" s="1"/>
  <c r="L41" i="23" s="1"/>
  <c r="M9" i="23" s="1"/>
  <c r="M41" i="23" s="1"/>
  <c r="N9" i="23" s="1"/>
  <c r="N41" i="23" s="1"/>
  <c r="P37" i="21"/>
  <c r="P41" i="21" s="1"/>
  <c r="D41" i="21"/>
  <c r="P37" i="23"/>
  <c r="P41" i="23" s="1"/>
  <c r="E9" i="21" l="1"/>
  <c r="E41" i="21" s="1"/>
  <c r="F9" i="21" l="1"/>
  <c r="F41" i="21" s="1"/>
  <c r="G9" i="21" l="1"/>
  <c r="G41" i="21" s="1"/>
  <c r="H9" i="21" l="1"/>
  <c r="H41" i="21" s="1"/>
  <c r="C32" i="11"/>
  <c r="C33" i="11" s="1"/>
  <c r="C23" i="11"/>
  <c r="C27" i="11" s="1"/>
  <c r="C17" i="11"/>
  <c r="I9" i="21" l="1"/>
  <c r="I41" i="21" s="1"/>
  <c r="J9" i="21" s="1"/>
  <c r="J41" i="21" s="1"/>
  <c r="K9" i="21" s="1"/>
  <c r="K41" i="21" s="1"/>
  <c r="L9" i="21" s="1"/>
  <c r="L41" i="21" s="1"/>
  <c r="M9" i="21" s="1"/>
  <c r="M41" i="21" s="1"/>
  <c r="N9" i="21" s="1"/>
  <c r="N41" i="21" s="1"/>
  <c r="C35" i="1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<sst xmlns="http://schemas.openxmlformats.org/spreadsheetml/2006/main" count="250" uniqueCount="98">
  <si>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</si>
  <si>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</si>
  <si>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</si>
  <si>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</si>
  <si>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</si>
  <si>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</si>
  <si>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</si>
  <si>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</si>
  <si>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</si>
  <si>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</si>
  <si>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</si>
  <si>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</si>
  <si>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</si>
  <si>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</si>
  <si>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</si>
  <si>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</si>
  <si>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</si>
  <si>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</si>
  <si>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</si>
  <si>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</si>
  <si>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</si>
  <si>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</si>
  <si>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</si>
  <si>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</si>
  <si>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</si>
  <si>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PAGAMENTOS REALIZADOS PELA CONTA BANCÁRIA CENTRAL DA FFM PENDENTES DE ALOCAÇÃO NA CONTA BANCÁRIA DO CONTRATO</t>
  </si>
  <si>
    <t>AJUSTES BANCÁRIOS A EFETUAR EM PERÍODOS SEGUINTES</t>
  </si>
  <si>
    <t>CHEQUES A COMPENSAR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</si>
  <si>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</si>
  <si>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</si>
  <si>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</si>
  <si>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</si>
  <si>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</si>
  <si>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</si>
  <si>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</si>
  <si>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</si>
  <si>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</si>
  <si>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</si>
  <si>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</si>
  <si>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</si>
  <si>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</si>
  <si>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</si>
  <si>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</si>
  <si>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</si>
  <si>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</si>
  <si>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</si>
  <si>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</si>
  <si>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INSTITUTO PERDIZES - CONTRATO DE GESTÃO Nº 02/2022 (CG 75.000)</t>
  </si>
  <si>
    <t>CONCILIAÇÃO BANCÁRIA (R$ MIL)</t>
  </si>
  <si>
    <t>FLUXOS DE CAIXA DE JANEIRO A JUNHO/2025 (R$ MIL)</t>
  </si>
  <si>
    <t>INSTITUTO PERDIZES NÃO OPERACIONAIS                                                                                                                            CONTRATO DE GESTÃO Nº 02/2022 (CG 31.700-94678)</t>
  </si>
  <si>
    <t>INSTITUTO PERDIZES</t>
  </si>
  <si>
    <t>CONTRATO DE GESTÃO N.º 02/2022</t>
  </si>
  <si>
    <t>BALANÇOS PATRIMONIAIS DE JANEIRO A JUNHO/2025 (EM R$)</t>
  </si>
  <si>
    <t>JANEIRO</t>
  </si>
  <si>
    <t>FEVEREIRO</t>
  </si>
  <si>
    <t>MARÇO</t>
  </si>
  <si>
    <t>ABRIL</t>
  </si>
  <si>
    <t>MAIO</t>
  </si>
  <si>
    <t>JUNHO</t>
  </si>
  <si>
    <t>ATIVO</t>
  </si>
  <si>
    <t>CIRCULANTE</t>
  </si>
  <si>
    <t>CAIXA E EQUIVALENTES DE CAIXA</t>
  </si>
  <si>
    <t>CONTAS A RECEBER</t>
  </si>
  <si>
    <t>ESTOQUES</t>
  </si>
  <si>
    <t>DESPESAS ANTECIPADAS</t>
  </si>
  <si>
    <t>OUTROS CRÉDITOS</t>
  </si>
  <si>
    <t>ATIVO NÃO CIRCULANTE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</si>
  <si>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</si>
  <si>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</si>
  <si>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</si>
  <si>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</si>
  <si>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</si>
  <si>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</si>
  <si>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OUTRAS OBRIGAÇÕES</t>
  </si>
  <si>
    <t>PASSIVO NÃO CIRCULANTE</t>
  </si>
  <si>
    <t>PATRIMÔNIO LÍQUIDO</t>
  </si>
  <si>
    <t>RESULTADO ACUMULADO</t>
  </si>
  <si>
    <t>RESULTADO DO PERÍODO</t>
  </si>
  <si>
    <t>DEMONSTRAÇÃO DOS RESULTADOS DE JANEIRO A JUNHO/2025 (R$)</t>
  </si>
  <si>
    <t>RECEITAS OPERACIONAIS</t>
  </si>
  <si>
    <t>CONTRATO DE GESTÃO Nº 02/2022</t>
  </si>
  <si>
    <t>DOAÇÕES</t>
  </si>
  <si>
    <t>OUTRAS RECEITAS</t>
  </si>
  <si>
    <t>DESPESAS OPERACIONAIS</t>
  </si>
  <si>
    <t>PESSOAL</t>
  </si>
  <si>
    <t>SERVIÇOS PROFISSIONAIS</t>
  </si>
  <si>
    <t>MATERIAIS PARA CONSUMO</t>
  </si>
  <si>
    <t>ALUGUÉIS</t>
  </si>
  <si>
    <t xml:space="preserve">REPASSES HCFMUSP - SERV. PRESTADOS </t>
  </si>
  <si>
    <t>UTILIDADES E SERVIÇOS</t>
  </si>
  <si>
    <t>DEPRECIAÇÕES E AMORTIZAÇÕES</t>
  </si>
  <si>
    <t>OUTRAS DESPESAS</t>
  </si>
  <si>
    <t>RESULTADO OPERACIONAL</t>
  </si>
  <si>
    <t>RESULTADOS FINANCEIROS LÍQUIDOS</t>
  </si>
  <si>
    <t>RECEITAS FINANCEIRAS</t>
  </si>
  <si>
    <t>INSTITUTO PERDIZES NÃO OPERACIONAL</t>
  </si>
  <si>
    <t>ESTUDOS CLINICOS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</si>
</sst>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b/>
      <sz val="11"/>
      <color theme="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11"/>
      <color theme="9" tint="-0.499984740745262"/>
      <name val="Verdana"/>
      <family val="2"/>
    </font>
    <font>
      <b/>
      <sz val="9"/>
      <color rgb="FFFF0000"/>
      <name val="Verdana"/>
      <family val="2"/>
    </font>
    <font>
      <sz val="9"/>
      <color theme="9" tint="-0.499984740745262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sz val="8"/>
      <color indexed="8"/>
      <name val="Verdana"/>
      <family val="2"/>
    </font>
    <font>
      <b/>
      <sz val="14"/>
      <color rgb="FF548235"/>
      <name val="Verdana"/>
      <family val="2"/>
    </font>
    <font>
      <sz val="12"/>
      <color rgb="FF548235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MS Sans Serif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theme="0"/>
      <name val="Verdana"/>
      <family val="2"/>
    </font>
    <font>
      <b/>
      <sz val="8"/>
      <color indexed="8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</borders>
  <cellStyleXfs count="8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40" fillId="0" borderId="0"/>
    <xf numFmtId="0" fontId="41" fillId="0" borderId="0">
      <alignment vertical="top"/>
    </xf>
    <xf numFmtId="0" fontId="46" fillId="0" borderId="0">
      <alignment vertical="top"/>
    </xf>
    <xf numFmtId="43" fontId="49" fillId="0" borderId="0" applyFont="0" applyFill="0" applyBorder="0" applyAlignment="0" applyProtection="0"/>
    <xf numFmtId="166" fontId="41" fillId="0" borderId="0" applyFont="0" applyFill="0" applyBorder="0" applyAlignment="0" applyProtection="0">
      <alignment vertical="top"/>
    </xf>
  </cellStyleXfs>
  <cellXfs count="13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2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38" fontId="25" fillId="0" borderId="2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6" fillId="0" borderId="4" xfId="0" applyFont="1" applyBorder="1" applyAlignment="1">
      <alignment horizontal="left" vertical="center" indent="2"/>
    </xf>
    <xf numFmtId="0" fontId="26" fillId="0" borderId="0" xfId="0" applyFont="1" applyAlignment="1">
      <alignment vertical="center"/>
    </xf>
    <xf numFmtId="164" fontId="26" fillId="0" borderId="5" xfId="0" applyNumberFormat="1" applyFont="1" applyBorder="1" applyAlignment="1">
      <alignment vertical="center"/>
    </xf>
    <xf numFmtId="0" fontId="25" fillId="5" borderId="4" xfId="0" applyFont="1" applyFill="1" applyBorder="1" applyAlignment="1">
      <alignment horizontal="left" vertical="center" indent="2"/>
    </xf>
    <xf numFmtId="164" fontId="25" fillId="5" borderId="5" xfId="0" applyNumberFormat="1" applyFont="1" applyFill="1" applyBorder="1" applyAlignment="1">
      <alignment vertical="center"/>
    </xf>
    <xf numFmtId="164" fontId="24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5" fontId="26" fillId="0" borderId="5" xfId="0" applyNumberFormat="1" applyFont="1" applyBorder="1" applyAlignment="1">
      <alignment vertical="center"/>
    </xf>
    <xf numFmtId="0" fontId="27" fillId="6" borderId="4" xfId="0" applyFont="1" applyFill="1" applyBorder="1" applyAlignment="1">
      <alignment horizontal="left" vertical="center" indent="3"/>
    </xf>
    <xf numFmtId="0" fontId="27" fillId="6" borderId="0" xfId="0" applyFont="1" applyFill="1" applyAlignment="1">
      <alignment vertical="center"/>
    </xf>
    <xf numFmtId="165" fontId="27" fillId="6" borderId="5" xfId="0" applyNumberFormat="1" applyFont="1" applyFill="1" applyBorder="1" applyAlignment="1">
      <alignment vertical="center"/>
    </xf>
    <xf numFmtId="164" fontId="25" fillId="6" borderId="4" xfId="0" applyNumberFormat="1" applyFont="1" applyFill="1" applyBorder="1" applyAlignment="1">
      <alignment horizontal="left" vertical="center" indent="2"/>
    </xf>
    <xf numFmtId="164" fontId="25" fillId="6" borderId="0" xfId="0" applyNumberFormat="1" applyFont="1" applyFill="1" applyAlignment="1">
      <alignment vertical="center"/>
    </xf>
    <xf numFmtId="164" fontId="25" fillId="6" borderId="5" xfId="0" applyNumberFormat="1" applyFont="1" applyFill="1" applyBorder="1" applyAlignment="1">
      <alignment vertical="center"/>
    </xf>
    <xf numFmtId="0" fontId="28" fillId="0" borderId="0" xfId="0" applyFont="1" applyAlignment="1">
      <alignment vertical="center"/>
    </xf>
    <xf numFmtId="164" fontId="28" fillId="0" borderId="0" xfId="0" applyNumberFormat="1" applyFont="1" applyAlignment="1">
      <alignment vertical="center"/>
    </xf>
    <xf numFmtId="0" fontId="28" fillId="0" borderId="4" xfId="0" applyFont="1" applyBorder="1" applyAlignment="1">
      <alignment horizontal="left" vertical="center"/>
    </xf>
    <xf numFmtId="165" fontId="28" fillId="0" borderId="5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0" xfId="0" applyFont="1" applyAlignment="1">
      <alignment vertical="center"/>
    </xf>
    <xf numFmtId="38" fontId="33" fillId="0" borderId="2" xfId="0" applyNumberFormat="1" applyFont="1" applyBorder="1" applyAlignment="1">
      <alignment vertical="center"/>
    </xf>
    <xf numFmtId="0" fontId="3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5" fillId="0" borderId="0" xfId="0" applyFont="1" applyAlignment="1">
      <alignment horizontal="left" vertical="center" indent="1"/>
    </xf>
    <xf numFmtId="0" fontId="36" fillId="0" borderId="0" xfId="0" applyFont="1" applyAlignment="1">
      <alignment vertical="center"/>
    </xf>
    <xf numFmtId="3" fontId="36" fillId="0" borderId="0" xfId="0" applyNumberFormat="1" applyFont="1" applyAlignment="1">
      <alignment vertical="center"/>
    </xf>
    <xf numFmtId="0" fontId="37" fillId="0" borderId="0" xfId="0" applyFont="1" applyAlignment="1">
      <alignment vertical="center"/>
    </xf>
    <xf numFmtId="0" fontId="36" fillId="0" borderId="8" xfId="0" applyFont="1" applyBorder="1" applyAlignment="1">
      <alignment horizontal="left" vertical="center" indent="2"/>
    </xf>
    <xf numFmtId="3" fontId="36" fillId="0" borderId="8" xfId="0" applyNumberFormat="1" applyFont="1" applyBorder="1" applyAlignment="1">
      <alignment vertical="center"/>
    </xf>
    <xf numFmtId="0" fontId="36" fillId="0" borderId="4" xfId="0" applyFont="1" applyBorder="1" applyAlignment="1">
      <alignment horizontal="left" vertical="center" wrapText="1" indent="3"/>
    </xf>
    <xf numFmtId="3" fontId="36" fillId="0" borderId="5" xfId="0" applyNumberFormat="1" applyFont="1" applyBorder="1" applyAlignment="1">
      <alignment vertical="center"/>
    </xf>
    <xf numFmtId="0" fontId="38" fillId="0" borderId="0" xfId="0" applyFont="1" applyAlignment="1">
      <alignment horizontal="left" vertical="center" indent="2"/>
    </xf>
    <xf numFmtId="0" fontId="38" fillId="0" borderId="0" xfId="0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0" fontId="33" fillId="7" borderId="6" xfId="0" applyFont="1" applyFill="1" applyBorder="1" applyAlignment="1">
      <alignment vertical="center"/>
    </xf>
    <xf numFmtId="0" fontId="33" fillId="7" borderId="0" xfId="0" applyFont="1" applyFill="1" applyAlignment="1">
      <alignment vertical="center"/>
    </xf>
    <xf numFmtId="164" fontId="33" fillId="7" borderId="7" xfId="0" applyNumberFormat="1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4" fontId="26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1" fillId="0" borderId="0" xfId="0" applyFont="1"/>
    <xf numFmtId="4" fontId="22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38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42" fillId="0" borderId="0" xfId="4" applyFont="1" applyAlignment="1">
      <alignment horizontal="center" vertical="center"/>
    </xf>
    <xf numFmtId="0" fontId="43" fillId="0" borderId="0" xfId="4" applyFont="1" applyAlignment="1">
      <alignment vertical="center"/>
    </xf>
    <xf numFmtId="0" fontId="44" fillId="0" borderId="0" xfId="4" applyFont="1" applyAlignment="1">
      <alignment horizontal="center" vertical="center" wrapText="1"/>
    </xf>
    <xf numFmtId="0" fontId="45" fillId="0" borderId="0" xfId="4" applyFont="1" applyAlignment="1">
      <alignment vertical="center"/>
    </xf>
    <xf numFmtId="0" fontId="42" fillId="0" borderId="0" xfId="4" applyFont="1" applyAlignment="1">
      <alignment horizontal="center" vertical="center" wrapText="1"/>
    </xf>
    <xf numFmtId="0" fontId="42" fillId="0" borderId="0" xfId="4" applyFont="1" applyAlignment="1">
      <alignment horizontal="center" vertical="center" wrapText="1"/>
    </xf>
    <xf numFmtId="0" fontId="47" fillId="8" borderId="0" xfId="5" applyFont="1" applyFill="1" applyAlignment="1">
      <alignment horizontal="center" vertical="center"/>
    </xf>
    <xf numFmtId="0" fontId="48" fillId="9" borderId="0" xfId="4" applyFont="1" applyFill="1" applyAlignment="1">
      <alignment vertical="center"/>
    </xf>
    <xf numFmtId="3" fontId="48" fillId="9" borderId="0" xfId="6" applyNumberFormat="1" applyFont="1" applyFill="1" applyAlignment="1">
      <alignment horizontal="right" vertical="center"/>
    </xf>
    <xf numFmtId="0" fontId="50" fillId="0" borderId="0" xfId="4" applyFont="1" applyAlignment="1">
      <alignment vertical="center"/>
    </xf>
    <xf numFmtId="0" fontId="48" fillId="10" borderId="0" xfId="4" applyFont="1" applyFill="1" applyAlignment="1">
      <alignment vertical="center"/>
    </xf>
    <xf numFmtId="3" fontId="48" fillId="10" borderId="0" xfId="6" applyNumberFormat="1" applyFont="1" applyFill="1" applyAlignment="1">
      <alignment horizontal="right" vertical="center"/>
    </xf>
    <xf numFmtId="0" fontId="50" fillId="0" borderId="0" xfId="4" applyFont="1" applyAlignment="1">
      <alignment horizontal="left" vertical="center" indent="1"/>
    </xf>
    <xf numFmtId="3" fontId="50" fillId="0" borderId="0" xfId="6" applyNumberFormat="1" applyFont="1" applyFill="1" applyAlignment="1">
      <alignment horizontal="right" vertical="center"/>
    </xf>
    <xf numFmtId="0" fontId="51" fillId="0" borderId="0" xfId="4" applyFont="1" applyAlignment="1">
      <alignment vertical="center"/>
    </xf>
    <xf numFmtId="0" fontId="44" fillId="0" borderId="0" xfId="4" applyFont="1" applyAlignment="1">
      <alignment vertical="center" wrapText="1"/>
    </xf>
    <xf numFmtId="0" fontId="42" fillId="0" borderId="0" xfId="4" applyFont="1" applyAlignment="1">
      <alignment vertical="center" wrapText="1"/>
    </xf>
    <xf numFmtId="4" fontId="43" fillId="0" borderId="0" xfId="4" applyNumberFormat="1" applyFont="1" applyAlignment="1">
      <alignment vertical="center"/>
    </xf>
    <xf numFmtId="0" fontId="47" fillId="0" borderId="0" xfId="5" applyFont="1" applyAlignment="1">
      <alignment horizontal="center" vertical="center"/>
    </xf>
    <xf numFmtId="166" fontId="50" fillId="0" borderId="0" xfId="7" applyFont="1" applyAlignment="1">
      <alignment vertical="center"/>
    </xf>
    <xf numFmtId="3" fontId="50" fillId="0" borderId="0" xfId="6" applyNumberFormat="1" applyFont="1" applyAlignment="1">
      <alignment horizontal="right" vertical="center"/>
    </xf>
    <xf numFmtId="166" fontId="50" fillId="0" borderId="0" xfId="7" applyFont="1" applyFill="1" applyAlignment="1">
      <alignment vertical="center"/>
    </xf>
    <xf numFmtId="43" fontId="50" fillId="0" borderId="0" xfId="4" applyNumberFormat="1" applyFont="1" applyAlignment="1">
      <alignment vertical="center"/>
    </xf>
    <xf numFmtId="0" fontId="50" fillId="0" borderId="0" xfId="4" applyFont="1" applyAlignment="1">
      <alignment horizontal="left" vertical="center" indent="2"/>
    </xf>
    <xf numFmtId="3" fontId="50" fillId="0" borderId="0" xfId="7" applyNumberFormat="1" applyFont="1" applyAlignment="1">
      <alignment horizontal="right" vertical="center"/>
    </xf>
    <xf numFmtId="0" fontId="48" fillId="0" borderId="0" xfId="4" applyFont="1" applyAlignment="1">
      <alignment vertical="center"/>
    </xf>
    <xf numFmtId="3" fontId="48" fillId="0" borderId="0" xfId="6" applyNumberFormat="1" applyFont="1" applyFill="1" applyAlignment="1">
      <alignment horizontal="right" vertical="center"/>
    </xf>
    <xf numFmtId="0" fontId="48" fillId="11" borderId="0" xfId="4" applyFont="1" applyFill="1" applyAlignment="1">
      <alignment vertical="center"/>
    </xf>
    <xf numFmtId="3" fontId="48" fillId="11" borderId="0" xfId="6" applyNumberFormat="1" applyFont="1" applyFill="1" applyAlignment="1">
      <alignment horizontal="right" vertical="center"/>
    </xf>
    <xf numFmtId="0" fontId="52" fillId="12" borderId="0" xfId="4" applyFont="1" applyFill="1" applyAlignment="1">
      <alignment vertical="center"/>
    </xf>
    <xf numFmtId="3" fontId="52" fillId="12" borderId="0" xfId="6" applyNumberFormat="1" applyFont="1" applyFill="1" applyAlignment="1">
      <alignment horizontal="right" vertical="center"/>
    </xf>
    <xf numFmtId="0" fontId="53" fillId="0" borderId="0" xfId="4" applyFont="1" applyAlignment="1">
      <alignment horizontal="center" vertical="center"/>
    </xf>
    <xf numFmtId="0" fontId="48" fillId="13" borderId="0" xfId="4" applyFont="1" applyFill="1" applyAlignment="1">
      <alignment horizontal="left" vertical="center" indent="1"/>
    </xf>
  </cellXfs>
  <cellStyles count="8">
    <cellStyle name="Normal" xfId="0" builtinId="0"/>
    <cellStyle name="Normal 2" xfId="5" xr:uid="{7DABAC13-7127-44EC-BF29-07973070FC4B}"/>
    <cellStyle name="Normal 2 4 2" xfId="4" xr:uid="{D2A85B26-B6E2-4A7B-9DC2-3311B48D2039}"/>
    <cellStyle name="Normal 4 10" xfId="3" xr:uid="{8BCEBCE6-2293-453E-8563-7A7CC164F72B}"/>
    <cellStyle name="Separador de milhares 3" xfId="1" xr:uid="{00000000-0005-0000-0000-000001000000}"/>
    <cellStyle name="Separador de milhares 4" xfId="2" xr:uid="{00000000-0005-0000-0000-000002000000}"/>
    <cellStyle name="Vírgula 2" xfId="6" xr:uid="{DCBCA510-2202-4E4E-9E07-D62ECB8C9C09}"/>
    <cellStyle name="Vírgula 3" xfId="7" xr:uid="{E20C6DF8-D24F-417B-B585-E876B70C5CCD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46463</xdr:colOff>
      <xdr:row>0</xdr:row>
      <xdr:rowOff>1</xdr:rowOff>
    </xdr:from>
    <xdr:to>
      <xdr:col>7</xdr:col>
      <xdr:colOff>0</xdr:colOff>
      <xdr:row>0</xdr:row>
      <xdr:rowOff>512320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0DAEF18-7982-429C-A0F7-649DF7713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3" y="1"/>
          <a:ext cx="9126112" cy="5123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11614</xdr:rowOff>
    </xdr:from>
    <xdr:to>
      <xdr:col>7</xdr:col>
      <xdr:colOff>952500</xdr:colOff>
      <xdr:row>0</xdr:row>
      <xdr:rowOff>526676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BAA0C7-6540-41F8-BBF0-08D5C8ADA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14"/>
          <a:ext cx="9553575" cy="515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46464</xdr:colOff>
      <xdr:row>0</xdr:row>
      <xdr:rowOff>2</xdr:rowOff>
    </xdr:from>
    <xdr:to>
      <xdr:col>6</xdr:col>
      <xdr:colOff>1025606</xdr:colOff>
      <xdr:row>0</xdr:row>
      <xdr:rowOff>515472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2491B0-7C60-4CA8-823D-01BF4F3B9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4" y="2"/>
          <a:ext cx="9818342" cy="5154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515471</xdr:colOff>
      <xdr:row>0</xdr:row>
      <xdr:rowOff>530613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97DA3DC-F39B-4542-B8F3-C28551163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92821" cy="5306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789213</xdr:colOff>
      <xdr:row>0</xdr:row>
      <xdr:rowOff>604168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29DD9BA-53A1-49A4-BFB7-78B29F96A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9348106" cy="60416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1</xdr:rowOff>
    </xdr:from>
    <xdr:to>
      <xdr:col>7</xdr:col>
      <xdr:colOff>869156</xdr:colOff>
      <xdr:row>0</xdr:row>
      <xdr:rowOff>605475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BBFA752-67AB-4C75-8C36-999077B0D5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35719" y="1"/>
          <a:ext cx="10560843" cy="6054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27213</xdr:colOff>
      <xdr:row>0</xdr:row>
      <xdr:rowOff>2</xdr:rowOff>
    </xdr:from>
    <xdr:to>
      <xdr:col>16</xdr:col>
      <xdr:colOff>13607</xdr:colOff>
      <xdr:row>0</xdr:row>
      <xdr:rowOff>638447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C645A9D-3F54-426C-9163-FA1E6598BC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7213" y="2"/>
          <a:ext cx="9388930" cy="6384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PERDIZES\Presta&#231;&#227;o%20de%20Contas%20-%20HC%20x%20Perdizes\2025\6%20-%20Junho25\Arquivos%20Contabilidade\06_JUNHO%2025_Oficial_Cont_Operacional.xlsx" TargetMode="External"/><Relationship Id="rId1" Type="http://schemas.openxmlformats.org/officeDocument/2006/relationships/externalLinkPath" Target="/Controladoria/Projetos%20Controladoria/Subven&#231;&#245;es/HC-PERDIZES/Presta&#231;&#227;o%20de%20Contas%20-%20HC%20x%20Perdizes/2025/6%20-%20Junho25/Arquivos%20Contabilidade/06_JUNHO%2025_Oficial_Cont_Operacio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ço"/>
      <sheetName val="DR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98" t="s">
        <v>29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17" ht="42" customHeight="1" x14ac:dyDescent="0.25">
      <c r="A2" s="99" t="s">
        <v>46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1:17" ht="30" customHeight="1" x14ac:dyDescent="0.25">
      <c r="A3" s="100" t="s">
        <v>45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43</v>
      </c>
      <c r="D5" s="7" t="s">
        <v>38</v>
      </c>
      <c r="E5" s="7" t="s">
        <v>32</v>
      </c>
      <c r="F5" s="7" t="s">
        <v>33</v>
      </c>
      <c r="G5" s="7" t="s">
        <v>34</v>
      </c>
      <c r="H5" s="7" t="s">
        <v>35</v>
      </c>
      <c r="I5" s="7" t="s">
        <v>36</v>
      </c>
      <c r="J5" s="7" t="s">
        <v>37</v>
      </c>
      <c r="K5" s="7" t="s">
        <v>39</v>
      </c>
      <c r="L5" s="7" t="s">
        <v>40</v>
      </c>
      <c r="M5" s="7" t="s">
        <v>41</v>
      </c>
      <c r="N5" s="7" t="s">
        <v>42</v>
      </c>
      <c r="O5" s="7" t="s">
        <v>43</v>
      </c>
      <c r="Q5" s="7" t="s">
        <v>31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44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363CF-EE49-46D9-BFC6-7035844EAE9D}">
  <dimension ref="A1:G27"/>
  <sheetViews>
    <sheetView showGridLines="0" tabSelected="1" zoomScale="85" zoomScaleNormal="85" workbookViewId="0">
      <selection activeCell="L8" sqref="L8"/>
    </sheetView>
  </sheetViews>
  <sheetFormatPr defaultColWidth="6.85546875" defaultRowHeight="15" customHeight="1" x14ac:dyDescent="0.25"/>
  <cols>
    <col min="1" max="1" width="47.5703125" style="119" customWidth="1"/>
    <col min="2" max="7" width="15" style="119" customWidth="1"/>
    <col min="8" max="16384" width="6.85546875" style="119"/>
  </cols>
  <sheetData>
    <row r="1" spans="1:7" s="106" customFormat="1" ht="50.1" customHeight="1" x14ac:dyDescent="0.25"/>
    <row r="2" spans="1:7" s="108" customFormat="1" ht="24.95" customHeight="1" x14ac:dyDescent="0.25">
      <c r="A2" s="107" t="s">
        <v>51</v>
      </c>
      <c r="B2" s="107"/>
      <c r="C2" s="107"/>
      <c r="D2" s="107"/>
      <c r="E2" s="107"/>
      <c r="F2" s="107"/>
      <c r="G2" s="107"/>
    </row>
    <row r="3" spans="1:7" s="108" customFormat="1" ht="24.95" customHeight="1" x14ac:dyDescent="0.25">
      <c r="A3" s="109" t="s">
        <v>52</v>
      </c>
      <c r="B3" s="109"/>
      <c r="C3" s="109"/>
      <c r="D3" s="109"/>
      <c r="E3" s="109"/>
      <c r="F3" s="109"/>
      <c r="G3" s="109"/>
    </row>
    <row r="4" spans="1:7" s="108" customFormat="1" ht="24.95" customHeight="1" x14ac:dyDescent="0.25">
      <c r="A4" s="109" t="s">
        <v>53</v>
      </c>
      <c r="B4" s="109"/>
      <c r="C4" s="109"/>
      <c r="D4" s="109"/>
      <c r="E4" s="109"/>
      <c r="F4" s="109"/>
      <c r="G4" s="109"/>
    </row>
    <row r="5" spans="1:7" s="108" customFormat="1" ht="24.95" customHeight="1" x14ac:dyDescent="0.25">
      <c r="A5" s="110"/>
      <c r="B5" s="110"/>
    </row>
    <row r="6" spans="1:7" s="108" customFormat="1" ht="24.95" customHeight="1" x14ac:dyDescent="0.25">
      <c r="A6" s="110"/>
      <c r="B6" s="111" t="s">
        <v>54</v>
      </c>
      <c r="C6" s="111" t="s">
        <v>55</v>
      </c>
      <c r="D6" s="111" t="s">
        <v>56</v>
      </c>
      <c r="E6" s="111" t="s">
        <v>57</v>
      </c>
      <c r="F6" s="111" t="s">
        <v>58</v>
      </c>
      <c r="G6" s="111" t="s">
        <v>59</v>
      </c>
    </row>
    <row r="7" spans="1:7" s="106" customFormat="1" ht="24.95" customHeight="1" x14ac:dyDescent="0.25"/>
    <row r="8" spans="1:7" s="114" customFormat="1" ht="24.95" customHeight="1" x14ac:dyDescent="0.25">
      <c r="A8" s="112" t="s">
        <v>60</v>
      </c>
      <c r="B8" s="113">
        <f t="shared" ref="B8:G8" si="0">B9+B15</f>
        <v>20621903.300000004</v>
      </c>
      <c r="C8" s="113">
        <f t="shared" si="0"/>
        <v>20738928.239999998</v>
      </c>
      <c r="D8" s="113">
        <f t="shared" si="0"/>
        <v>19277911.789999999</v>
      </c>
      <c r="E8" s="113">
        <f t="shared" si="0"/>
        <v>19525716.93</v>
      </c>
      <c r="F8" s="113">
        <f t="shared" si="0"/>
        <v>18562169.09</v>
      </c>
      <c r="G8" s="113">
        <f t="shared" si="0"/>
        <v>18225791.539999999</v>
      </c>
    </row>
    <row r="9" spans="1:7" s="114" customFormat="1" ht="24.95" customHeight="1" x14ac:dyDescent="0.25">
      <c r="A9" s="115" t="s">
        <v>61</v>
      </c>
      <c r="B9" s="116">
        <f t="shared" ref="B9:G9" si="1">SUM(B10:B14)</f>
        <v>18727409.130000003</v>
      </c>
      <c r="C9" s="116">
        <f t="shared" si="1"/>
        <v>18851279.359999999</v>
      </c>
      <c r="D9" s="116">
        <f t="shared" si="1"/>
        <v>17378643.870000001</v>
      </c>
      <c r="E9" s="116">
        <f t="shared" si="1"/>
        <v>17643561.739999998</v>
      </c>
      <c r="F9" s="116">
        <f t="shared" si="1"/>
        <v>16697302.550000001</v>
      </c>
      <c r="G9" s="116">
        <f t="shared" si="1"/>
        <v>16381067.629999999</v>
      </c>
    </row>
    <row r="10" spans="1:7" s="114" customFormat="1" ht="24.95" customHeight="1" x14ac:dyDescent="0.25">
      <c r="A10" s="117" t="s">
        <v>62</v>
      </c>
      <c r="B10" s="118">
        <v>138430.94999999998</v>
      </c>
      <c r="C10" s="118">
        <v>20062.689999999944</v>
      </c>
      <c r="D10" s="118">
        <v>971696.32999999984</v>
      </c>
      <c r="E10" s="118">
        <v>3885425.3</v>
      </c>
      <c r="F10" s="118">
        <v>5731874.3799999999</v>
      </c>
      <c r="G10" s="118">
        <v>5106694.9400000004</v>
      </c>
    </row>
    <row r="11" spans="1:7" s="114" customFormat="1" ht="24.95" customHeight="1" x14ac:dyDescent="0.25">
      <c r="A11" s="117" t="s">
        <v>63</v>
      </c>
      <c r="B11" s="118">
        <v>16109586.330000002</v>
      </c>
      <c r="C11" s="118">
        <v>16484162.749999996</v>
      </c>
      <c r="D11" s="118">
        <v>13846281.57</v>
      </c>
      <c r="E11" s="118">
        <v>11240766.460000001</v>
      </c>
      <c r="F11" s="118">
        <v>8629117.9300000016</v>
      </c>
      <c r="G11" s="118">
        <v>9015790.0999999996</v>
      </c>
    </row>
    <row r="12" spans="1:7" s="114" customFormat="1" ht="24.95" customHeight="1" x14ac:dyDescent="0.25">
      <c r="A12" s="117" t="s">
        <v>64</v>
      </c>
      <c r="B12" s="118">
        <v>2076964.6400000001</v>
      </c>
      <c r="C12" s="118">
        <v>2036975.9000000004</v>
      </c>
      <c r="D12" s="118">
        <v>2097042.6</v>
      </c>
      <c r="E12" s="118">
        <v>2054036.92</v>
      </c>
      <c r="F12" s="118">
        <v>1961861.7000000002</v>
      </c>
      <c r="G12" s="118">
        <v>1771067.3800000004</v>
      </c>
    </row>
    <row r="13" spans="1:7" s="114" customFormat="1" ht="24.95" customHeight="1" x14ac:dyDescent="0.25">
      <c r="A13" s="117" t="s">
        <v>65</v>
      </c>
      <c r="B13" s="118">
        <v>12379.43</v>
      </c>
      <c r="C13" s="118">
        <v>7836.67</v>
      </c>
      <c r="D13" s="118">
        <v>3458.51</v>
      </c>
      <c r="E13" s="118">
        <v>0</v>
      </c>
      <c r="F13" s="118">
        <v>0</v>
      </c>
      <c r="G13" s="118">
        <v>33562.839999999997</v>
      </c>
    </row>
    <row r="14" spans="1:7" s="114" customFormat="1" ht="24.95" customHeight="1" x14ac:dyDescent="0.25">
      <c r="A14" s="117" t="s">
        <v>66</v>
      </c>
      <c r="B14" s="118">
        <v>390047.78</v>
      </c>
      <c r="C14" s="118">
        <v>302241.34999999998</v>
      </c>
      <c r="D14" s="118">
        <v>460164.86000000004</v>
      </c>
      <c r="E14" s="118">
        <v>463333.06000000006</v>
      </c>
      <c r="F14" s="118">
        <v>374448.54000000004</v>
      </c>
      <c r="G14" s="118">
        <v>453952.37</v>
      </c>
    </row>
    <row r="15" spans="1:7" s="114" customFormat="1" ht="24.95" customHeight="1" x14ac:dyDescent="0.25">
      <c r="A15" s="115" t="s">
        <v>67</v>
      </c>
      <c r="B15" s="116">
        <f t="shared" ref="B15:G15" si="2">B16</f>
        <v>1894494.1700000002</v>
      </c>
      <c r="C15" s="116">
        <f t="shared" si="2"/>
        <v>1887648.8800000004</v>
      </c>
      <c r="D15" s="116">
        <f t="shared" si="2"/>
        <v>1899267.92</v>
      </c>
      <c r="E15" s="116">
        <f t="shared" si="2"/>
        <v>1882155.19</v>
      </c>
      <c r="F15" s="116">
        <f t="shared" si="2"/>
        <v>1864866.54</v>
      </c>
      <c r="G15" s="116">
        <f t="shared" si="2"/>
        <v>1844723.91</v>
      </c>
    </row>
    <row r="16" spans="1:7" s="114" customFormat="1" ht="24.95" customHeight="1" x14ac:dyDescent="0.25">
      <c r="A16" s="117" t="s">
        <v>68</v>
      </c>
      <c r="B16" s="118">
        <v>1894494.1700000002</v>
      </c>
      <c r="C16" s="118">
        <v>1887648.8800000004</v>
      </c>
      <c r="D16" s="118">
        <v>1899267.92</v>
      </c>
      <c r="E16" s="118">
        <v>1882155.19</v>
      </c>
      <c r="F16" s="118">
        <v>1864866.54</v>
      </c>
      <c r="G16" s="118">
        <v>1844723.91</v>
      </c>
    </row>
    <row r="17" spans="1:7" s="114" customFormat="1" ht="24.95" customHeight="1" x14ac:dyDescent="0.25">
      <c r="A17" s="112" t="s">
        <v>69</v>
      </c>
      <c r="B17" s="113">
        <f t="shared" ref="B17:G17" si="3">B18+B24+B25</f>
        <v>20621903.089999996</v>
      </c>
      <c r="C17" s="113">
        <f t="shared" si="3"/>
        <v>20738927.859999996</v>
      </c>
      <c r="D17" s="113">
        <f t="shared" si="3"/>
        <v>19277912.149999999</v>
      </c>
      <c r="E17" s="113">
        <f t="shared" si="3"/>
        <v>19525717.150000006</v>
      </c>
      <c r="F17" s="113">
        <f t="shared" si="3"/>
        <v>18562169.030000001</v>
      </c>
      <c r="G17" s="113">
        <f t="shared" si="3"/>
        <v>18225791.620000005</v>
      </c>
    </row>
    <row r="18" spans="1:7" s="114" customFormat="1" ht="24.95" customHeight="1" x14ac:dyDescent="0.25">
      <c r="A18" s="115" t="s">
        <v>61</v>
      </c>
      <c r="B18" s="116">
        <f t="shared" ref="B18:G18" si="4">SUM(B19:B23)</f>
        <v>11835465.43</v>
      </c>
      <c r="C18" s="116">
        <f t="shared" si="4"/>
        <v>12802177.4</v>
      </c>
      <c r="D18" s="116">
        <f t="shared" si="4"/>
        <v>11829411.82</v>
      </c>
      <c r="E18" s="116">
        <f t="shared" si="4"/>
        <v>12848737.49</v>
      </c>
      <c r="F18" s="116">
        <f t="shared" si="4"/>
        <v>12875967.029999999</v>
      </c>
      <c r="G18" s="116">
        <f t="shared" si="4"/>
        <v>13094369.490000002</v>
      </c>
    </row>
    <row r="19" spans="1:7" s="114" customFormat="1" ht="24.95" customHeight="1" x14ac:dyDescent="0.25">
      <c r="A19" s="117" t="s">
        <v>70</v>
      </c>
      <c r="B19" s="118">
        <v>742757.71999999986</v>
      </c>
      <c r="C19" s="118">
        <v>576847.48</v>
      </c>
      <c r="D19" s="118">
        <v>657510.25</v>
      </c>
      <c r="E19" s="118">
        <v>1190402.6599999999</v>
      </c>
      <c r="F19" s="118">
        <v>590284.82999999984</v>
      </c>
      <c r="G19" s="118">
        <v>527027.05999999994</v>
      </c>
    </row>
    <row r="20" spans="1:7" s="114" customFormat="1" ht="24.95" customHeight="1" x14ac:dyDescent="0.25">
      <c r="A20" s="117" t="s">
        <v>71</v>
      </c>
      <c r="B20" s="118">
        <v>177171.52000000002</v>
      </c>
      <c r="C20" s="118">
        <v>139010</v>
      </c>
      <c r="D20" s="118">
        <v>230695.8899999999</v>
      </c>
      <c r="E20" s="118">
        <v>318972.22999999975</v>
      </c>
      <c r="F20" s="118">
        <v>342223.85999999987</v>
      </c>
      <c r="G20" s="118">
        <v>172962.77000000002</v>
      </c>
    </row>
    <row r="21" spans="1:7" s="114" customFormat="1" ht="24.95" customHeight="1" x14ac:dyDescent="0.25">
      <c r="A21" s="117" t="s">
        <v>72</v>
      </c>
      <c r="B21" s="118">
        <v>8571503.8399999999</v>
      </c>
      <c r="C21" s="118">
        <v>9499863.3300000001</v>
      </c>
      <c r="D21" s="118">
        <v>9662971.8300000001</v>
      </c>
      <c r="E21" s="118">
        <v>10109170.809999999</v>
      </c>
      <c r="F21" s="118">
        <v>10564716.109999999</v>
      </c>
      <c r="G21" s="118">
        <v>11166237.890000001</v>
      </c>
    </row>
    <row r="22" spans="1:7" s="114" customFormat="1" ht="24.95" customHeight="1" x14ac:dyDescent="0.25">
      <c r="A22" s="117" t="s">
        <v>73</v>
      </c>
      <c r="B22" s="118">
        <v>1007678.82</v>
      </c>
      <c r="C22" s="118">
        <v>1057619.76</v>
      </c>
      <c r="D22" s="118">
        <v>1134206.21</v>
      </c>
      <c r="E22" s="118">
        <v>1089840.3999999999</v>
      </c>
      <c r="F22" s="118">
        <v>1094622.9899999998</v>
      </c>
      <c r="G22" s="118">
        <v>1096446.1299999999</v>
      </c>
    </row>
    <row r="23" spans="1:7" s="114" customFormat="1" ht="24.95" customHeight="1" x14ac:dyDescent="0.25">
      <c r="A23" s="117" t="s">
        <v>74</v>
      </c>
      <c r="B23" s="118">
        <v>1336353.53</v>
      </c>
      <c r="C23" s="118">
        <v>1528836.83</v>
      </c>
      <c r="D23" s="118">
        <v>144027.64000000001</v>
      </c>
      <c r="E23" s="118">
        <v>140351.39000000001</v>
      </c>
      <c r="F23" s="118">
        <v>284119.24</v>
      </c>
      <c r="G23" s="118">
        <v>131695.64000000001</v>
      </c>
    </row>
    <row r="24" spans="1:7" s="114" customFormat="1" ht="24.95" customHeight="1" x14ac:dyDescent="0.25">
      <c r="A24" s="115" t="s">
        <v>75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7" s="114" customFormat="1" ht="24.95" customHeight="1" x14ac:dyDescent="0.25">
      <c r="A25" s="115" t="s">
        <v>76</v>
      </c>
      <c r="B25" s="116">
        <f t="shared" ref="B25:G25" si="5">SUM(B26:B27)</f>
        <v>8786437.6599999946</v>
      </c>
      <c r="C25" s="116">
        <f t="shared" si="5"/>
        <v>7936750.4599999962</v>
      </c>
      <c r="D25" s="116">
        <f t="shared" si="5"/>
        <v>7448500.3299999963</v>
      </c>
      <c r="E25" s="116">
        <f t="shared" si="5"/>
        <v>6676979.6600000039</v>
      </c>
      <c r="F25" s="116">
        <f t="shared" si="5"/>
        <v>5686202.0000000028</v>
      </c>
      <c r="G25" s="116">
        <f t="shared" si="5"/>
        <v>5131422.1300000027</v>
      </c>
    </row>
    <row r="26" spans="1:7" s="114" customFormat="1" ht="24.95" customHeight="1" x14ac:dyDescent="0.25">
      <c r="A26" s="117" t="s">
        <v>77</v>
      </c>
      <c r="B26" s="118">
        <v>8821255.9899999946</v>
      </c>
      <c r="C26" s="118">
        <v>8821255.9899999946</v>
      </c>
      <c r="D26" s="118">
        <v>8821255.9899999946</v>
      </c>
      <c r="E26" s="118">
        <v>8821256.0100000016</v>
      </c>
      <c r="F26" s="118">
        <v>8821256.0100000016</v>
      </c>
      <c r="G26" s="118">
        <v>8821256.0100000016</v>
      </c>
    </row>
    <row r="27" spans="1:7" s="114" customFormat="1" ht="24.95" customHeight="1" x14ac:dyDescent="0.25">
      <c r="A27" s="117" t="s">
        <v>78</v>
      </c>
      <c r="B27" s="118">
        <v>-34818.329999999405</v>
      </c>
      <c r="C27" s="118">
        <v>-884505.52999999863</v>
      </c>
      <c r="D27" s="118">
        <v>-1372755.6599999981</v>
      </c>
      <c r="E27" s="118">
        <v>-2144276.3499999978</v>
      </c>
      <c r="F27" s="118">
        <v>-3135054.0099999988</v>
      </c>
      <c r="G27" s="118">
        <v>-3689833.8799999994</v>
      </c>
    </row>
  </sheetData>
  <mergeCells count="3">
    <mergeCell ref="A2:G2"/>
    <mergeCell ref="A3:G3"/>
    <mergeCell ref="A4:G4"/>
  </mergeCells>
  <printOptions horizontalCentered="1"/>
  <pageMargins left="0.55118110236220474" right="0.55118110236220474" top="1.1811023622047245" bottom="0.59055118110236227" header="0.31496062992125984" footer="0.31496062992125984"/>
  <pageSetup paperSize="9" scale="66" orientation="portrait" r:id="rId1"/>
  <headerFooter>
    <oddFooter>&amp;C&amp;"Verdana,Normal"&amp;8&amp;P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1203-A8D4-4BF2-8C61-C8699FA1608E}">
  <dimension ref="A1:M34"/>
  <sheetViews>
    <sheetView showGridLines="0" topLeftCell="A15" zoomScale="85" zoomScaleNormal="85" workbookViewId="0">
      <selection activeCell="O22" sqref="O22"/>
    </sheetView>
  </sheetViews>
  <sheetFormatPr defaultColWidth="6.85546875" defaultRowHeight="15" customHeight="1" x14ac:dyDescent="0.25"/>
  <cols>
    <col min="1" max="1" width="47.5703125" style="106" bestFit="1" customWidth="1"/>
    <col min="2" max="2" width="17.140625" style="106" bestFit="1" customWidth="1"/>
    <col min="3" max="3" width="12.85546875" style="106" bestFit="1" customWidth="1"/>
    <col min="4" max="7" width="12.85546875" style="106" customWidth="1"/>
    <col min="8" max="8" width="14.42578125" style="106" bestFit="1" customWidth="1"/>
    <col min="9" max="10" width="6.85546875" style="106"/>
    <col min="11" max="11" width="10.28515625" style="106" bestFit="1" customWidth="1"/>
    <col min="12" max="16384" width="6.85546875" style="106"/>
  </cols>
  <sheetData>
    <row r="1" spans="1:13" ht="50.1" customHeight="1" x14ac:dyDescent="0.25"/>
    <row r="2" spans="1:13" s="108" customFormat="1" ht="24.95" customHeight="1" x14ac:dyDescent="0.25">
      <c r="A2" s="107" t="s">
        <v>51</v>
      </c>
      <c r="B2" s="107"/>
      <c r="C2" s="107"/>
      <c r="D2" s="107"/>
      <c r="E2" s="107"/>
      <c r="F2" s="107"/>
      <c r="G2" s="107"/>
      <c r="H2" s="107"/>
      <c r="I2" s="120"/>
      <c r="J2" s="120"/>
      <c r="K2" s="120"/>
    </row>
    <row r="3" spans="1:13" s="108" customFormat="1" ht="24.95" customHeight="1" x14ac:dyDescent="0.25">
      <c r="A3" s="109" t="s">
        <v>52</v>
      </c>
      <c r="B3" s="109"/>
      <c r="C3" s="109"/>
      <c r="D3" s="109"/>
      <c r="E3" s="109"/>
      <c r="F3" s="109"/>
      <c r="G3" s="109"/>
      <c r="H3" s="109"/>
      <c r="I3" s="121"/>
      <c r="J3" s="121"/>
      <c r="K3" s="121"/>
    </row>
    <row r="4" spans="1:13" s="108" customFormat="1" ht="24.95" customHeight="1" x14ac:dyDescent="0.25">
      <c r="A4" s="109" t="s">
        <v>79</v>
      </c>
      <c r="B4" s="109"/>
      <c r="C4" s="109"/>
      <c r="D4" s="109"/>
      <c r="E4" s="109"/>
      <c r="F4" s="109"/>
      <c r="G4" s="109"/>
      <c r="H4" s="109"/>
      <c r="I4" s="121"/>
      <c r="J4" s="121"/>
      <c r="K4" s="121"/>
      <c r="L4" s="121"/>
      <c r="M4" s="121"/>
    </row>
    <row r="5" spans="1:13" s="108" customFormat="1" ht="24.95" customHeight="1" x14ac:dyDescent="0.25">
      <c r="A5" s="110"/>
      <c r="B5" s="110"/>
      <c r="C5" s="121"/>
      <c r="D5" s="121"/>
      <c r="E5" s="121"/>
      <c r="F5" s="121"/>
      <c r="G5" s="121"/>
      <c r="H5" s="110"/>
      <c r="I5" s="121"/>
      <c r="J5" s="121"/>
      <c r="K5" s="121"/>
      <c r="L5" s="121"/>
      <c r="M5" s="121"/>
    </row>
    <row r="6" spans="1:13" ht="24.95" customHeight="1" x14ac:dyDescent="0.25">
      <c r="A6" s="122"/>
      <c r="B6" s="111" t="s">
        <v>54</v>
      </c>
      <c r="C6" s="111" t="s">
        <v>55</v>
      </c>
      <c r="D6" s="111" t="s">
        <v>56</v>
      </c>
      <c r="E6" s="111" t="s">
        <v>57</v>
      </c>
      <c r="F6" s="111" t="s">
        <v>58</v>
      </c>
      <c r="G6" s="111" t="s">
        <v>59</v>
      </c>
      <c r="H6" s="111" t="s">
        <v>31</v>
      </c>
    </row>
    <row r="7" spans="1:13" ht="24.95" customHeight="1" x14ac:dyDescent="0.25">
      <c r="A7" s="122"/>
      <c r="B7" s="123"/>
      <c r="C7" s="123"/>
      <c r="D7" s="123"/>
      <c r="E7" s="123"/>
      <c r="F7" s="123"/>
      <c r="G7" s="123"/>
    </row>
    <row r="8" spans="1:13" s="114" customFormat="1" ht="24.95" customHeight="1" x14ac:dyDescent="0.25">
      <c r="A8" s="112" t="s">
        <v>80</v>
      </c>
      <c r="B8" s="113">
        <f t="shared" ref="B8:G8" si="0">SUM(B9:B11)</f>
        <v>7458358.54</v>
      </c>
      <c r="C8" s="113">
        <f t="shared" si="0"/>
        <v>7452443.5600000005</v>
      </c>
      <c r="D8" s="113">
        <f t="shared" si="0"/>
        <v>7442366.3600000003</v>
      </c>
      <c r="E8" s="113">
        <f t="shared" si="0"/>
        <v>7467242.3099999996</v>
      </c>
      <c r="F8" s="113">
        <f t="shared" si="0"/>
        <v>7466614.6399999997</v>
      </c>
      <c r="G8" s="113">
        <f t="shared" si="0"/>
        <v>7460733.8999999994</v>
      </c>
      <c r="H8" s="113">
        <f>SUM(B8:G8)</f>
        <v>44747759.309999995</v>
      </c>
      <c r="J8" s="124"/>
    </row>
    <row r="9" spans="1:13" s="114" customFormat="1" ht="24.95" customHeight="1" x14ac:dyDescent="0.25">
      <c r="A9" s="117" t="s">
        <v>81</v>
      </c>
      <c r="B9" s="118">
        <v>7384736.2000000002</v>
      </c>
      <c r="C9" s="118">
        <v>7369350.4500000002</v>
      </c>
      <c r="D9" s="118">
        <v>7362934.25</v>
      </c>
      <c r="E9" s="118">
        <v>7396255.8499999996</v>
      </c>
      <c r="F9" s="118">
        <v>7386095.1999999993</v>
      </c>
      <c r="G9" s="118">
        <v>7389559.4199999999</v>
      </c>
      <c r="H9" s="118">
        <f>SUM(B9:G9)</f>
        <v>44288931.370000005</v>
      </c>
    </row>
    <row r="10" spans="1:13" s="114" customFormat="1" ht="24.95" customHeight="1" x14ac:dyDescent="0.25">
      <c r="A10" s="117" t="s">
        <v>82</v>
      </c>
      <c r="B10" s="118">
        <v>916.80000000000007</v>
      </c>
      <c r="C10" s="118">
        <v>150</v>
      </c>
      <c r="D10" s="118">
        <v>5060</v>
      </c>
      <c r="E10" s="118">
        <v>0.64</v>
      </c>
      <c r="F10" s="118">
        <v>13512.53</v>
      </c>
      <c r="G10" s="118">
        <v>2860.88</v>
      </c>
      <c r="H10" s="118">
        <f>SUM(B10:G10)</f>
        <v>22500.850000000002</v>
      </c>
    </row>
    <row r="11" spans="1:13" s="114" customFormat="1" ht="24.95" customHeight="1" x14ac:dyDescent="0.25">
      <c r="A11" s="117" t="s">
        <v>83</v>
      </c>
      <c r="B11" s="118">
        <v>72705.539999999994</v>
      </c>
      <c r="C11" s="118">
        <f>79072.11+3871</f>
        <v>82943.11</v>
      </c>
      <c r="D11" s="118">
        <v>74372.110000000015</v>
      </c>
      <c r="E11" s="118">
        <v>70985.819999999992</v>
      </c>
      <c r="F11" s="118">
        <v>67006.91</v>
      </c>
      <c r="G11" s="118">
        <v>68313.600000000006</v>
      </c>
      <c r="H11" s="118">
        <f>SUM(B11:G11)</f>
        <v>436327.08999999997</v>
      </c>
    </row>
    <row r="12" spans="1:13" s="114" customFormat="1" ht="24.95" customHeight="1" x14ac:dyDescent="0.25">
      <c r="A12" s="117"/>
      <c r="B12" s="125"/>
      <c r="C12" s="125"/>
      <c r="D12" s="125"/>
      <c r="E12" s="125"/>
      <c r="F12" s="125"/>
      <c r="G12" s="125"/>
      <c r="H12" s="125"/>
      <c r="I12" s="126"/>
      <c r="J12" s="127"/>
    </row>
    <row r="13" spans="1:13" s="114" customFormat="1" ht="24.95" customHeight="1" x14ac:dyDescent="0.25">
      <c r="A13" s="112" t="s">
        <v>84</v>
      </c>
      <c r="B13" s="113">
        <f t="shared" ref="B13:G13" si="1">SUM(B14:B21)</f>
        <v>-7499513.9000000004</v>
      </c>
      <c r="C13" s="113">
        <f t="shared" si="1"/>
        <v>-8308854.9699999997</v>
      </c>
      <c r="D13" s="113">
        <f t="shared" si="1"/>
        <v>-7950370.7100000009</v>
      </c>
      <c r="E13" s="113">
        <f t="shared" si="1"/>
        <v>-8269922.9500000011</v>
      </c>
      <c r="F13" s="113">
        <f t="shared" si="1"/>
        <v>-8515107.9600000009</v>
      </c>
      <c r="G13" s="113">
        <f t="shared" si="1"/>
        <v>-8077483.2899999991</v>
      </c>
      <c r="H13" s="113">
        <f t="shared" ref="H13:H21" si="2">SUM(B13:G13)</f>
        <v>-48621253.780000001</v>
      </c>
      <c r="J13" s="124"/>
    </row>
    <row r="14" spans="1:13" s="114" customFormat="1" ht="24.95" customHeight="1" x14ac:dyDescent="0.25">
      <c r="A14" s="128" t="s">
        <v>85</v>
      </c>
      <c r="B14" s="118">
        <v>-5152639.1999999993</v>
      </c>
      <c r="C14" s="118">
        <v>-5913943.7700000005</v>
      </c>
      <c r="D14" s="118">
        <v>-5477996.4500000011</v>
      </c>
      <c r="E14" s="118">
        <v>-5646453</v>
      </c>
      <c r="F14" s="118">
        <v>-5550238.3899999997</v>
      </c>
      <c r="G14" s="118">
        <v>-5588654.3799999999</v>
      </c>
      <c r="H14" s="118">
        <f t="shared" si="2"/>
        <v>-33329925.190000001</v>
      </c>
    </row>
    <row r="15" spans="1:13" s="114" customFormat="1" ht="24.95" customHeight="1" x14ac:dyDescent="0.25">
      <c r="A15" s="128" t="s">
        <v>86</v>
      </c>
      <c r="B15" s="118">
        <v>-1289396.02</v>
      </c>
      <c r="C15" s="118">
        <v>-1359121.22</v>
      </c>
      <c r="D15" s="118">
        <v>-1376530.7600000002</v>
      </c>
      <c r="E15" s="118">
        <v>-1424417.1100000003</v>
      </c>
      <c r="F15" s="118">
        <v>-1562486.6</v>
      </c>
      <c r="G15" s="118">
        <v>-1348923.6300000001</v>
      </c>
      <c r="H15" s="118">
        <f t="shared" si="2"/>
        <v>-8360875.3400000008</v>
      </c>
    </row>
    <row r="16" spans="1:13" s="114" customFormat="1" ht="24.95" customHeight="1" x14ac:dyDescent="0.25">
      <c r="A16" s="128" t="s">
        <v>87</v>
      </c>
      <c r="B16" s="118">
        <v>-795562.78</v>
      </c>
      <c r="C16" s="118">
        <v>-895142.82999999984</v>
      </c>
      <c r="D16" s="118">
        <v>-894134.41999999993</v>
      </c>
      <c r="E16" s="118">
        <v>-1073332.1599999999</v>
      </c>
      <c r="F16" s="118">
        <v>-1015752.6200000001</v>
      </c>
      <c r="G16" s="118">
        <v>-1010730.11</v>
      </c>
      <c r="H16" s="118">
        <f t="shared" si="2"/>
        <v>-5684654.9199999999</v>
      </c>
    </row>
    <row r="17" spans="1:8" s="114" customFormat="1" ht="24.95" customHeight="1" x14ac:dyDescent="0.25">
      <c r="A17" s="128" t="s">
        <v>88</v>
      </c>
      <c r="B17" s="118">
        <v>-74870.200000000012</v>
      </c>
      <c r="C17" s="118">
        <v>-74100.19</v>
      </c>
      <c r="D17" s="118">
        <v>-68653.69</v>
      </c>
      <c r="E17" s="118">
        <v>-80994.48</v>
      </c>
      <c r="F17" s="118">
        <v>-78837.58</v>
      </c>
      <c r="G17" s="118">
        <v>-75549.930000000008</v>
      </c>
      <c r="H17" s="118">
        <f t="shared" si="2"/>
        <v>-453006.07</v>
      </c>
    </row>
    <row r="18" spans="1:8" s="114" customFormat="1" ht="24.95" customHeight="1" x14ac:dyDescent="0.25">
      <c r="A18" s="128" t="s">
        <v>89</v>
      </c>
      <c r="B18" s="118">
        <v>-140215.23000000001</v>
      </c>
      <c r="C18" s="118">
        <v>0</v>
      </c>
      <c r="D18" s="118">
        <v>-86797.56</v>
      </c>
      <c r="E18" s="118">
        <v>0</v>
      </c>
      <c r="F18" s="118">
        <v>-261802.45</v>
      </c>
      <c r="G18" s="118">
        <v>0</v>
      </c>
      <c r="H18" s="118">
        <f t="shared" si="2"/>
        <v>-488815.24</v>
      </c>
    </row>
    <row r="19" spans="1:8" s="114" customFormat="1" ht="24.95" customHeight="1" x14ac:dyDescent="0.25">
      <c r="A19" s="128" t="s">
        <v>90</v>
      </c>
      <c r="B19" s="118">
        <v>-16536.91</v>
      </c>
      <c r="C19" s="118">
        <v>-28244.35</v>
      </c>
      <c r="D19" s="118">
        <v>-10035.040000000001</v>
      </c>
      <c r="E19" s="118">
        <v>-9543.0499999999993</v>
      </c>
      <c r="F19" s="118">
        <v>-11077.470000000001</v>
      </c>
      <c r="G19" s="118">
        <v>-16085.429999999997</v>
      </c>
      <c r="H19" s="118">
        <f t="shared" si="2"/>
        <v>-91522.249999999985</v>
      </c>
    </row>
    <row r="20" spans="1:8" s="114" customFormat="1" ht="24.95" customHeight="1" x14ac:dyDescent="0.25">
      <c r="A20" s="128" t="s">
        <v>91</v>
      </c>
      <c r="B20" s="118">
        <v>-16561.57</v>
      </c>
      <c r="C20" s="118">
        <v>-19815.02</v>
      </c>
      <c r="D20" s="118">
        <v>-20081.39</v>
      </c>
      <c r="E20" s="118">
        <v>-20118.87</v>
      </c>
      <c r="F20" s="118">
        <v>-20142.650000000001</v>
      </c>
      <c r="G20" s="118">
        <v>-20142.629999999997</v>
      </c>
      <c r="H20" s="118">
        <f t="shared" si="2"/>
        <v>-116862.13</v>
      </c>
    </row>
    <row r="21" spans="1:8" s="114" customFormat="1" ht="24.95" customHeight="1" x14ac:dyDescent="0.25">
      <c r="A21" s="128" t="s">
        <v>92</v>
      </c>
      <c r="B21" s="118">
        <v>-13731.99</v>
      </c>
      <c r="C21" s="118">
        <f>-17964.59-523</f>
        <v>-18487.59</v>
      </c>
      <c r="D21" s="118">
        <v>-16141.4</v>
      </c>
      <c r="E21" s="118">
        <v>-15064.279999999999</v>
      </c>
      <c r="F21" s="118">
        <v>-14770.199999999999</v>
      </c>
      <c r="G21" s="118">
        <v>-17397.18</v>
      </c>
      <c r="H21" s="118">
        <f t="shared" si="2"/>
        <v>-95592.640000000014</v>
      </c>
    </row>
    <row r="22" spans="1:8" s="114" customFormat="1" ht="24.95" customHeight="1" x14ac:dyDescent="0.25">
      <c r="A22" s="117"/>
      <c r="B22" s="129"/>
      <c r="C22" s="129"/>
      <c r="D22" s="129"/>
      <c r="E22" s="129"/>
      <c r="F22" s="129"/>
      <c r="G22" s="129"/>
      <c r="H22" s="129"/>
    </row>
    <row r="23" spans="1:8" s="114" customFormat="1" ht="24.95" customHeight="1" x14ac:dyDescent="0.25">
      <c r="A23" s="112" t="s">
        <v>93</v>
      </c>
      <c r="B23" s="113">
        <f>B8+B13</f>
        <v>-41155.360000000335</v>
      </c>
      <c r="C23" s="113">
        <f t="shared" ref="C23:G23" si="3">C8+C13</f>
        <v>-856411.40999999922</v>
      </c>
      <c r="D23" s="113">
        <f t="shared" si="3"/>
        <v>-508004.35000000056</v>
      </c>
      <c r="E23" s="113">
        <f t="shared" si="3"/>
        <v>-802680.64000000153</v>
      </c>
      <c r="F23" s="113">
        <f t="shared" si="3"/>
        <v>-1048493.3200000012</v>
      </c>
      <c r="G23" s="113">
        <f t="shared" si="3"/>
        <v>-616749.38999999966</v>
      </c>
      <c r="H23" s="113">
        <f>H8+H13</f>
        <v>-3873494.4700000063</v>
      </c>
    </row>
    <row r="24" spans="1:8" s="114" customFormat="1" ht="24.95" customHeight="1" x14ac:dyDescent="0.25">
      <c r="A24" s="130"/>
      <c r="B24" s="131"/>
      <c r="C24" s="131"/>
      <c r="D24" s="131"/>
      <c r="E24" s="131"/>
      <c r="F24" s="131"/>
      <c r="G24" s="131"/>
      <c r="H24" s="131"/>
    </row>
    <row r="25" spans="1:8" s="114" customFormat="1" ht="24.95" customHeight="1" x14ac:dyDescent="0.25">
      <c r="A25" s="132" t="s">
        <v>94</v>
      </c>
      <c r="B25" s="133">
        <f t="shared" ref="B25:G25" si="4">SUM(B26:B26)</f>
        <v>6337.0300000000007</v>
      </c>
      <c r="C25" s="133">
        <f t="shared" si="4"/>
        <v>6723.4600000000009</v>
      </c>
      <c r="D25" s="133">
        <f t="shared" si="4"/>
        <v>19754.52</v>
      </c>
      <c r="E25" s="133">
        <f t="shared" si="4"/>
        <v>31160.5</v>
      </c>
      <c r="F25" s="133">
        <f t="shared" si="4"/>
        <v>57715.66</v>
      </c>
      <c r="G25" s="133">
        <f t="shared" si="4"/>
        <v>61969.52</v>
      </c>
      <c r="H25" s="133">
        <f>SUM(H26:H26)</f>
        <v>183660.69</v>
      </c>
    </row>
    <row r="26" spans="1:8" s="114" customFormat="1" ht="24.95" customHeight="1" x14ac:dyDescent="0.25">
      <c r="A26" s="117" t="s">
        <v>95</v>
      </c>
      <c r="B26" s="118">
        <v>6337.0300000000007</v>
      </c>
      <c r="C26" s="118">
        <v>6723.4600000000009</v>
      </c>
      <c r="D26" s="118">
        <v>19754.52</v>
      </c>
      <c r="E26" s="118">
        <v>31160.5</v>
      </c>
      <c r="F26" s="118">
        <v>57715.66</v>
      </c>
      <c r="G26" s="118">
        <v>61969.52</v>
      </c>
      <c r="H26" s="118">
        <f>SUM(B26:G26)</f>
        <v>183660.69</v>
      </c>
    </row>
    <row r="27" spans="1:8" s="114" customFormat="1" ht="24.95" customHeight="1" x14ac:dyDescent="0.25">
      <c r="A27" s="117"/>
      <c r="B27" s="125"/>
      <c r="C27" s="125"/>
      <c r="D27" s="125"/>
      <c r="E27" s="125"/>
      <c r="F27" s="125"/>
      <c r="G27" s="125"/>
      <c r="H27" s="125"/>
    </row>
    <row r="28" spans="1:8" s="114" customFormat="1" ht="24.95" customHeight="1" x14ac:dyDescent="0.25">
      <c r="A28" s="134" t="s">
        <v>78</v>
      </c>
      <c r="B28" s="135">
        <f t="shared" ref="B28:G28" si="5">B23+B25</f>
        <v>-34818.330000000336</v>
      </c>
      <c r="C28" s="135">
        <f t="shared" si="5"/>
        <v>-849687.94999999925</v>
      </c>
      <c r="D28" s="135">
        <f t="shared" si="5"/>
        <v>-488249.83000000054</v>
      </c>
      <c r="E28" s="135">
        <f t="shared" si="5"/>
        <v>-771520.14000000153</v>
      </c>
      <c r="F28" s="135">
        <f t="shared" si="5"/>
        <v>-990777.6600000012</v>
      </c>
      <c r="G28" s="135">
        <f t="shared" si="5"/>
        <v>-554779.86999999965</v>
      </c>
      <c r="H28" s="135">
        <f>H23+H25</f>
        <v>-3689833.7800000063</v>
      </c>
    </row>
    <row r="29" spans="1:8" s="114" customFormat="1" ht="15" customHeight="1" x14ac:dyDescent="0.25"/>
    <row r="30" spans="1:8" s="114" customFormat="1" ht="15" customHeight="1" x14ac:dyDescent="0.25"/>
    <row r="31" spans="1:8" s="114" customFormat="1" ht="15" customHeight="1" x14ac:dyDescent="0.25"/>
    <row r="32" spans="1:8" s="114" customFormat="1" ht="15" customHeight="1" x14ac:dyDescent="0.25"/>
    <row r="33" spans="2:2" ht="15" customHeight="1" x14ac:dyDescent="0.25">
      <c r="B33" s="114"/>
    </row>
    <row r="34" spans="2:2" ht="15" customHeight="1" x14ac:dyDescent="0.25">
      <c r="B34" s="114"/>
    </row>
  </sheetData>
  <mergeCells count="3">
    <mergeCell ref="A2:H2"/>
    <mergeCell ref="A3:H3"/>
    <mergeCell ref="A4:H4"/>
  </mergeCells>
  <printOptions horizontalCentered="1"/>
  <pageMargins left="0.55118110236220474" right="0.55118110236220474" top="1.1811023622047245" bottom="0.59055118110236227" header="0.31496062992125984" footer="0.31496062992125984"/>
  <pageSetup paperSize="9" scale="64" orientation="portrait" r:id="rId1"/>
  <headerFooter>
    <oddFooter>&amp;C&amp;"Verdana,Normal"&amp;8&amp;P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3DAA5-39BE-462E-93BE-3B72C5503C0C}">
  <dimension ref="A1:G29"/>
  <sheetViews>
    <sheetView showGridLines="0" zoomScale="85" zoomScaleNormal="85" workbookViewId="0">
      <selection activeCell="K14" sqref="K14"/>
    </sheetView>
  </sheetViews>
  <sheetFormatPr defaultColWidth="6.85546875" defaultRowHeight="15" customHeight="1" x14ac:dyDescent="0.25"/>
  <cols>
    <col min="1" max="1" width="54.7109375" style="119" customWidth="1"/>
    <col min="2" max="7" width="15.5703125" style="119" bestFit="1" customWidth="1"/>
    <col min="8" max="16384" width="6.85546875" style="119"/>
  </cols>
  <sheetData>
    <row r="1" spans="1:7" s="106" customFormat="1" ht="50.1" customHeight="1" x14ac:dyDescent="0.25"/>
    <row r="2" spans="1:7" s="108" customFormat="1" ht="24.95" customHeight="1" x14ac:dyDescent="0.25">
      <c r="A2" s="107" t="s">
        <v>96</v>
      </c>
      <c r="B2" s="107"/>
      <c r="C2" s="107"/>
      <c r="D2" s="107"/>
      <c r="E2" s="107"/>
      <c r="F2" s="107"/>
      <c r="G2" s="107"/>
    </row>
    <row r="3" spans="1:7" s="108" customFormat="1" ht="24.95" customHeight="1" x14ac:dyDescent="0.25">
      <c r="A3" s="109" t="s">
        <v>52</v>
      </c>
      <c r="B3" s="109"/>
      <c r="C3" s="109"/>
      <c r="D3" s="109"/>
      <c r="E3" s="109"/>
      <c r="F3" s="109"/>
      <c r="G3" s="109"/>
    </row>
    <row r="4" spans="1:7" s="108" customFormat="1" ht="24.95" customHeight="1" x14ac:dyDescent="0.25">
      <c r="A4" s="109" t="s">
        <v>53</v>
      </c>
      <c r="B4" s="109"/>
      <c r="C4" s="109"/>
      <c r="D4" s="109"/>
      <c r="E4" s="109"/>
      <c r="F4" s="109"/>
      <c r="G4" s="109"/>
    </row>
    <row r="5" spans="1:7" s="108" customFormat="1" x14ac:dyDescent="0.25">
      <c r="A5" s="110"/>
      <c r="B5" s="110"/>
      <c r="C5" s="110"/>
      <c r="D5" s="110"/>
      <c r="E5" s="110"/>
      <c r="F5" s="110"/>
      <c r="G5" s="110"/>
    </row>
    <row r="6" spans="1:7" s="106" customFormat="1" ht="10.5" x14ac:dyDescent="0.25">
      <c r="B6" s="111" t="s">
        <v>54</v>
      </c>
      <c r="C6" s="111" t="s">
        <v>55</v>
      </c>
      <c r="D6" s="111" t="s">
        <v>56</v>
      </c>
      <c r="E6" s="111" t="s">
        <v>57</v>
      </c>
      <c r="F6" s="111" t="s">
        <v>58</v>
      </c>
      <c r="G6" s="111" t="s">
        <v>59</v>
      </c>
    </row>
    <row r="7" spans="1:7" s="106" customFormat="1" ht="10.5" x14ac:dyDescent="0.25">
      <c r="B7" s="123"/>
      <c r="C7" s="123"/>
      <c r="D7" s="123"/>
      <c r="E7" s="123"/>
      <c r="F7" s="123"/>
      <c r="G7" s="123"/>
    </row>
    <row r="8" spans="1:7" s="114" customFormat="1" ht="24.95" customHeight="1" x14ac:dyDescent="0.25">
      <c r="A8" s="112" t="s">
        <v>60</v>
      </c>
      <c r="B8" s="113">
        <v>42403</v>
      </c>
      <c r="C8" s="113">
        <v>42718</v>
      </c>
      <c r="D8" s="113">
        <v>40776.550000000003</v>
      </c>
      <c r="E8" s="113">
        <v>39694.22</v>
      </c>
      <c r="F8" s="113">
        <v>40022.33</v>
      </c>
      <c r="G8" s="113">
        <v>38869.569999999992</v>
      </c>
    </row>
    <row r="9" spans="1:7" s="114" customFormat="1" ht="24.95" customHeight="1" x14ac:dyDescent="0.25">
      <c r="A9" s="115" t="s">
        <v>61</v>
      </c>
      <c r="B9" s="116">
        <v>42403</v>
      </c>
      <c r="C9" s="116">
        <v>42718</v>
      </c>
      <c r="D9" s="116">
        <v>40776.550000000003</v>
      </c>
      <c r="E9" s="116">
        <v>39694.22</v>
      </c>
      <c r="F9" s="116">
        <v>40022.33</v>
      </c>
      <c r="G9" s="116">
        <v>38869.569999999992</v>
      </c>
    </row>
    <row r="10" spans="1:7" s="114" customFormat="1" ht="24.95" customHeight="1" x14ac:dyDescent="0.25">
      <c r="A10" s="117" t="s">
        <v>62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</row>
    <row r="11" spans="1:7" s="114" customFormat="1" ht="24.95" customHeight="1" x14ac:dyDescent="0.25">
      <c r="A11" s="117" t="s">
        <v>63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</row>
    <row r="12" spans="1:7" s="114" customFormat="1" ht="24.95" customHeight="1" x14ac:dyDescent="0.25">
      <c r="A12" s="117" t="s">
        <v>64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</row>
    <row r="13" spans="1:7" s="114" customFormat="1" ht="24.95" customHeight="1" x14ac:dyDescent="0.25">
      <c r="A13" s="117" t="s">
        <v>65</v>
      </c>
      <c r="B13" s="118">
        <v>0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</row>
    <row r="14" spans="1:7" s="114" customFormat="1" ht="24.95" customHeight="1" x14ac:dyDescent="0.25">
      <c r="A14" s="117" t="s">
        <v>66</v>
      </c>
      <c r="B14" s="118">
        <v>42403</v>
      </c>
      <c r="C14" s="118">
        <v>42718</v>
      </c>
      <c r="D14" s="118">
        <v>40776.550000000003</v>
      </c>
      <c r="E14" s="118">
        <v>39694.22</v>
      </c>
      <c r="F14" s="118">
        <v>40022.33</v>
      </c>
      <c r="G14" s="118">
        <v>38869.569999999992</v>
      </c>
    </row>
    <row r="15" spans="1:7" s="114" customFormat="1" ht="24.95" customHeight="1" x14ac:dyDescent="0.25">
      <c r="A15" s="115" t="s">
        <v>67</v>
      </c>
      <c r="B15" s="116">
        <v>0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</row>
    <row r="16" spans="1:7" s="114" customFormat="1" ht="24.95" customHeight="1" x14ac:dyDescent="0.25">
      <c r="A16" s="117" t="s">
        <v>68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</row>
    <row r="17" spans="1:7" s="114" customFormat="1" ht="24.95" customHeight="1" x14ac:dyDescent="0.25">
      <c r="A17" s="112" t="s">
        <v>69</v>
      </c>
      <c r="B17" s="113">
        <v>42403</v>
      </c>
      <c r="C17" s="113">
        <v>42718</v>
      </c>
      <c r="D17" s="113">
        <v>40776.550000000003</v>
      </c>
      <c r="E17" s="113">
        <v>39694.22</v>
      </c>
      <c r="F17" s="113">
        <v>40022.33</v>
      </c>
      <c r="G17" s="113">
        <v>38869.569999999992</v>
      </c>
    </row>
    <row r="18" spans="1:7" s="114" customFormat="1" ht="24.95" customHeight="1" x14ac:dyDescent="0.25">
      <c r="A18" s="115" t="s">
        <v>61</v>
      </c>
      <c r="B18" s="116">
        <v>0</v>
      </c>
      <c r="C18" s="116">
        <v>0</v>
      </c>
      <c r="D18" s="116">
        <v>0</v>
      </c>
      <c r="E18" s="116">
        <v>0</v>
      </c>
      <c r="F18" s="116">
        <v>0</v>
      </c>
      <c r="G18" s="116">
        <v>0</v>
      </c>
    </row>
    <row r="19" spans="1:7" s="114" customFormat="1" ht="24.95" customHeight="1" x14ac:dyDescent="0.25">
      <c r="A19" s="117" t="s">
        <v>70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</row>
    <row r="20" spans="1:7" s="114" customFormat="1" ht="24.95" customHeight="1" x14ac:dyDescent="0.25">
      <c r="A20" s="117" t="s">
        <v>71</v>
      </c>
      <c r="B20" s="118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</row>
    <row r="21" spans="1:7" s="114" customFormat="1" ht="24.95" customHeight="1" x14ac:dyDescent="0.25">
      <c r="A21" s="117" t="s">
        <v>72</v>
      </c>
      <c r="B21" s="118">
        <v>0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</row>
    <row r="22" spans="1:7" s="114" customFormat="1" ht="24.95" customHeight="1" x14ac:dyDescent="0.25">
      <c r="A22" s="117" t="s">
        <v>73</v>
      </c>
      <c r="B22" s="118">
        <v>0</v>
      </c>
      <c r="C22" s="118">
        <v>0</v>
      </c>
      <c r="D22" s="118">
        <v>0</v>
      </c>
      <c r="E22" s="118">
        <v>0</v>
      </c>
      <c r="F22" s="118">
        <v>0</v>
      </c>
      <c r="G22" s="118">
        <v>0</v>
      </c>
    </row>
    <row r="23" spans="1:7" s="114" customFormat="1" ht="24.95" customHeight="1" x14ac:dyDescent="0.25">
      <c r="A23" s="117" t="s">
        <v>74</v>
      </c>
      <c r="B23" s="118">
        <v>0</v>
      </c>
      <c r="C23" s="118">
        <v>0</v>
      </c>
      <c r="D23" s="118">
        <v>0</v>
      </c>
      <c r="E23" s="118">
        <v>0</v>
      </c>
      <c r="F23" s="118">
        <v>0</v>
      </c>
      <c r="G23" s="118">
        <v>0</v>
      </c>
    </row>
    <row r="24" spans="1:7" s="114" customFormat="1" ht="24.95" customHeight="1" x14ac:dyDescent="0.25">
      <c r="A24" s="115" t="s">
        <v>75</v>
      </c>
      <c r="B24" s="116">
        <v>0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7" s="114" customFormat="1" ht="24.95" customHeight="1" x14ac:dyDescent="0.25">
      <c r="A25" s="115" t="s">
        <v>76</v>
      </c>
      <c r="B25" s="116">
        <v>42403</v>
      </c>
      <c r="C25" s="116">
        <v>42718</v>
      </c>
      <c r="D25" s="116">
        <v>40776.550000000003</v>
      </c>
      <c r="E25" s="116">
        <v>39694.22</v>
      </c>
      <c r="F25" s="116">
        <v>40022.33</v>
      </c>
      <c r="G25" s="116">
        <v>38869.569999999992</v>
      </c>
    </row>
    <row r="26" spans="1:7" s="114" customFormat="1" ht="24.95" customHeight="1" x14ac:dyDescent="0.25">
      <c r="A26" s="117" t="s">
        <v>77</v>
      </c>
      <c r="B26" s="118">
        <v>42080.39</v>
      </c>
      <c r="C26" s="118">
        <v>42080.39</v>
      </c>
      <c r="D26" s="118">
        <v>42080.39</v>
      </c>
      <c r="E26" s="118">
        <v>42080.39</v>
      </c>
      <c r="F26" s="118">
        <v>42080.39</v>
      </c>
      <c r="G26" s="118">
        <v>42080.39</v>
      </c>
    </row>
    <row r="27" spans="1:7" s="114" customFormat="1" ht="24.95" customHeight="1" x14ac:dyDescent="0.25">
      <c r="A27" s="117" t="s">
        <v>78</v>
      </c>
      <c r="B27" s="118">
        <v>322.20999999999998</v>
      </c>
      <c r="C27" s="118">
        <v>638</v>
      </c>
      <c r="D27" s="118">
        <v>-1303.8400000000001</v>
      </c>
      <c r="E27" s="118">
        <v>-2386.17</v>
      </c>
      <c r="F27" s="118">
        <v>-2058.06</v>
      </c>
      <c r="G27" s="118">
        <v>-3210.8199999999997</v>
      </c>
    </row>
    <row r="29" spans="1:7" ht="14.25" customHeight="1" x14ac:dyDescent="0.25"/>
  </sheetData>
  <mergeCells count="3">
    <mergeCell ref="A2:G2"/>
    <mergeCell ref="A3:G3"/>
    <mergeCell ref="A4:G4"/>
  </mergeCells>
  <printOptions horizontalCentered="1"/>
  <pageMargins left="0.55118110236220474" right="0.55118110236220474" top="1.1811023622047245" bottom="0.59055118110236227" header="0.31496062992125984" footer="0.31496062992125984"/>
  <pageSetup paperSize="9" scale="62" orientation="portrait" r:id="rId1"/>
  <headerFooter>
    <oddFooter>&amp;C&amp;"Verdana,Normal"&amp;8&amp;P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03A47-7A4C-4771-9D81-BDE1EA32709B}">
  <dimension ref="A1:I33"/>
  <sheetViews>
    <sheetView showGridLines="0" zoomScale="85" zoomScaleNormal="85" workbookViewId="0">
      <selection activeCell="B22" sqref="B22"/>
    </sheetView>
  </sheetViews>
  <sheetFormatPr defaultColWidth="6.85546875" defaultRowHeight="15" customHeight="1" x14ac:dyDescent="0.25"/>
  <cols>
    <col min="1" max="1" width="70.28515625" style="106" customWidth="1"/>
    <col min="2" max="2" width="9.5703125" style="106" bestFit="1" customWidth="1"/>
    <col min="3" max="3" width="11.85546875" style="106" bestFit="1" customWidth="1"/>
    <col min="4" max="7" width="11.85546875" style="106" customWidth="1"/>
    <col min="8" max="8" width="8.140625" style="106" customWidth="1"/>
    <col min="9" max="16384" width="6.85546875" style="106"/>
  </cols>
  <sheetData>
    <row r="1" spans="1:9" ht="50.1" customHeight="1" x14ac:dyDescent="0.25"/>
    <row r="2" spans="1:9" s="108" customFormat="1" ht="24.95" customHeight="1" x14ac:dyDescent="0.25">
      <c r="A2" s="107" t="s">
        <v>96</v>
      </c>
      <c r="B2" s="107"/>
      <c r="C2" s="107"/>
      <c r="D2" s="107"/>
      <c r="E2" s="107"/>
      <c r="F2" s="107"/>
      <c r="G2" s="107"/>
      <c r="H2" s="107"/>
    </row>
    <row r="3" spans="1:9" s="108" customFormat="1" ht="24.95" customHeight="1" x14ac:dyDescent="0.25">
      <c r="A3" s="109" t="s">
        <v>52</v>
      </c>
      <c r="B3" s="109"/>
      <c r="C3" s="109"/>
      <c r="D3" s="109"/>
      <c r="E3" s="109"/>
      <c r="F3" s="109"/>
      <c r="G3" s="109"/>
      <c r="H3" s="109"/>
    </row>
    <row r="4" spans="1:9" s="108" customFormat="1" ht="15" customHeight="1" x14ac:dyDescent="0.25">
      <c r="A4" s="109" t="s">
        <v>79</v>
      </c>
      <c r="B4" s="109"/>
      <c r="C4" s="109"/>
      <c r="D4" s="109"/>
      <c r="E4" s="109"/>
      <c r="F4" s="109"/>
      <c r="G4" s="109"/>
      <c r="H4" s="109"/>
    </row>
    <row r="5" spans="1:9" s="108" customFormat="1" x14ac:dyDescent="0.25">
      <c r="A5" s="110"/>
      <c r="B5" s="110"/>
      <c r="C5" s="110"/>
      <c r="D5" s="110"/>
      <c r="E5" s="110"/>
      <c r="F5" s="110"/>
      <c r="G5" s="110"/>
      <c r="H5" s="110"/>
    </row>
    <row r="6" spans="1:9" ht="15.95" customHeight="1" x14ac:dyDescent="0.25">
      <c r="A6" s="136"/>
      <c r="B6" s="111" t="s">
        <v>54</v>
      </c>
      <c r="C6" s="111" t="s">
        <v>55</v>
      </c>
      <c r="D6" s="111" t="s">
        <v>56</v>
      </c>
      <c r="E6" s="111" t="s">
        <v>57</v>
      </c>
      <c r="F6" s="111" t="s">
        <v>58</v>
      </c>
      <c r="G6" s="111" t="s">
        <v>59</v>
      </c>
      <c r="H6" s="111" t="s">
        <v>31</v>
      </c>
      <c r="I6" s="122"/>
    </row>
    <row r="7" spans="1:9" ht="15.95" customHeight="1" x14ac:dyDescent="0.25">
      <c r="A7" s="136"/>
      <c r="B7" s="123"/>
      <c r="C7" s="123"/>
      <c r="D7" s="123"/>
      <c r="E7" s="123"/>
      <c r="F7" s="123"/>
      <c r="G7" s="123"/>
      <c r="H7" s="123"/>
      <c r="I7" s="122"/>
    </row>
    <row r="8" spans="1:9" s="114" customFormat="1" ht="24.95" customHeight="1" x14ac:dyDescent="0.25">
      <c r="A8" s="112" t="s">
        <v>80</v>
      </c>
      <c r="B8" s="113">
        <f t="shared" ref="B8:G8" si="0">SUM(B9:B11)</f>
        <v>0</v>
      </c>
      <c r="C8" s="113">
        <f t="shared" si="0"/>
        <v>0</v>
      </c>
      <c r="D8" s="113">
        <f t="shared" si="0"/>
        <v>0</v>
      </c>
      <c r="E8" s="113">
        <f t="shared" si="0"/>
        <v>0</v>
      </c>
      <c r="F8" s="113">
        <f t="shared" si="0"/>
        <v>0</v>
      </c>
      <c r="G8" s="113">
        <f t="shared" si="0"/>
        <v>0</v>
      </c>
      <c r="H8" s="113">
        <f>SUM(H9:H11)</f>
        <v>0</v>
      </c>
    </row>
    <row r="9" spans="1:9" s="114" customFormat="1" ht="24.95" customHeight="1" x14ac:dyDescent="0.25">
      <c r="A9" s="117" t="s">
        <v>81</v>
      </c>
      <c r="B9" s="118">
        <v>0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0</v>
      </c>
    </row>
    <row r="10" spans="1:9" s="114" customFormat="1" ht="24.95" customHeight="1" x14ac:dyDescent="0.25">
      <c r="A10" s="117" t="s">
        <v>97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</row>
    <row r="11" spans="1:9" s="114" customFormat="1" ht="24.95" customHeight="1" x14ac:dyDescent="0.25">
      <c r="A11" s="117" t="s">
        <v>83</v>
      </c>
      <c r="B11" s="118">
        <v>0</v>
      </c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</row>
    <row r="12" spans="1:9" s="114" customFormat="1" ht="24.95" customHeight="1" x14ac:dyDescent="0.25">
      <c r="A12" s="117"/>
      <c r="B12" s="125"/>
      <c r="C12" s="125"/>
      <c r="D12" s="125"/>
      <c r="E12" s="125"/>
      <c r="F12" s="125"/>
      <c r="G12" s="125"/>
      <c r="H12" s="125"/>
    </row>
    <row r="13" spans="1:9" s="114" customFormat="1" ht="24.95" customHeight="1" x14ac:dyDescent="0.25">
      <c r="A13" s="112" t="s">
        <v>84</v>
      </c>
      <c r="B13" s="113">
        <f t="shared" ref="B13:D13" si="1">SUM(B14:B20)</f>
        <v>0</v>
      </c>
      <c r="C13" s="113">
        <f t="shared" si="1"/>
        <v>0</v>
      </c>
      <c r="D13" s="113">
        <f t="shared" si="1"/>
        <v>-2253.44</v>
      </c>
      <c r="E13" s="113">
        <v>-1400</v>
      </c>
      <c r="F13" s="113">
        <v>0</v>
      </c>
      <c r="G13" s="113">
        <v>-1495</v>
      </c>
      <c r="H13" s="113">
        <f>SUM(H14:H20)</f>
        <v>-5148.62</v>
      </c>
    </row>
    <row r="14" spans="1:9" s="114" customFormat="1" ht="24.95" customHeight="1" x14ac:dyDescent="0.25">
      <c r="A14" s="137" t="s">
        <v>85</v>
      </c>
      <c r="B14" s="131">
        <v>0</v>
      </c>
      <c r="C14" s="131">
        <v>0</v>
      </c>
      <c r="D14" s="131">
        <v>0</v>
      </c>
      <c r="E14" s="131">
        <v>0</v>
      </c>
      <c r="F14" s="131">
        <v>0</v>
      </c>
      <c r="G14" s="131">
        <v>0</v>
      </c>
      <c r="H14" s="131">
        <v>0</v>
      </c>
    </row>
    <row r="15" spans="1:9" s="114" customFormat="1" ht="24.95" customHeight="1" x14ac:dyDescent="0.25">
      <c r="A15" s="128" t="s">
        <v>86</v>
      </c>
      <c r="B15" s="118">
        <v>0</v>
      </c>
      <c r="C15" s="118">
        <v>0</v>
      </c>
      <c r="D15" s="118">
        <v>0</v>
      </c>
      <c r="E15" s="118">
        <v>-1400</v>
      </c>
      <c r="F15" s="118">
        <v>0</v>
      </c>
      <c r="G15" s="118">
        <v>0</v>
      </c>
      <c r="H15" s="118">
        <v>-1400</v>
      </c>
    </row>
    <row r="16" spans="1:9" s="114" customFormat="1" ht="24.95" customHeight="1" x14ac:dyDescent="0.25">
      <c r="A16" s="128" t="s">
        <v>87</v>
      </c>
      <c r="B16" s="118">
        <v>0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</row>
    <row r="17" spans="1:8" s="114" customFormat="1" ht="24.95" customHeight="1" x14ac:dyDescent="0.25">
      <c r="A17" s="128" t="s">
        <v>90</v>
      </c>
      <c r="B17" s="118">
        <v>0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</row>
    <row r="18" spans="1:8" s="114" customFormat="1" ht="24.95" customHeight="1" x14ac:dyDescent="0.25">
      <c r="A18" s="128" t="s">
        <v>88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</row>
    <row r="19" spans="1:8" s="114" customFormat="1" ht="24.95" customHeight="1" x14ac:dyDescent="0.25">
      <c r="A19" s="128" t="s">
        <v>91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</row>
    <row r="20" spans="1:8" s="114" customFormat="1" ht="24.95" customHeight="1" x14ac:dyDescent="0.25">
      <c r="A20" s="128" t="s">
        <v>92</v>
      </c>
      <c r="B20" s="118">
        <v>0</v>
      </c>
      <c r="C20" s="118">
        <v>0</v>
      </c>
      <c r="D20" s="118">
        <v>-2253.44</v>
      </c>
      <c r="E20" s="118">
        <v>0</v>
      </c>
      <c r="F20" s="118">
        <v>0</v>
      </c>
      <c r="G20" s="118">
        <v>-1495.18</v>
      </c>
      <c r="H20" s="118">
        <v>-3748.62</v>
      </c>
    </row>
    <row r="21" spans="1:8" s="114" customFormat="1" ht="24.95" customHeight="1" x14ac:dyDescent="0.25">
      <c r="A21" s="117"/>
      <c r="B21" s="129"/>
      <c r="C21" s="129"/>
      <c r="D21" s="129"/>
      <c r="E21" s="129"/>
      <c r="F21" s="129"/>
      <c r="G21" s="129"/>
      <c r="H21" s="129"/>
    </row>
    <row r="22" spans="1:8" s="114" customFormat="1" ht="24.95" customHeight="1" x14ac:dyDescent="0.25">
      <c r="A22" s="112" t="s">
        <v>93</v>
      </c>
      <c r="B22" s="113">
        <f t="shared" ref="B22:E22" si="2">B8+B13</f>
        <v>0</v>
      </c>
      <c r="C22" s="113">
        <f t="shared" si="2"/>
        <v>0</v>
      </c>
      <c r="D22" s="113">
        <f t="shared" si="2"/>
        <v>-2253.44</v>
      </c>
      <c r="E22" s="113">
        <f t="shared" si="2"/>
        <v>-1400</v>
      </c>
      <c r="F22" s="113">
        <v>0</v>
      </c>
      <c r="G22" s="113">
        <v>-1495.18</v>
      </c>
      <c r="H22" s="113">
        <f>H8+H13</f>
        <v>-5148.62</v>
      </c>
    </row>
    <row r="23" spans="1:8" s="114" customFormat="1" ht="24.95" customHeight="1" x14ac:dyDescent="0.25">
      <c r="A23" s="130"/>
      <c r="B23" s="131"/>
      <c r="C23" s="131"/>
      <c r="D23" s="131"/>
      <c r="E23" s="131"/>
      <c r="F23" s="131"/>
      <c r="G23" s="131"/>
      <c r="H23" s="131"/>
    </row>
    <row r="24" spans="1:8" s="114" customFormat="1" ht="24.95" customHeight="1" x14ac:dyDescent="0.25">
      <c r="A24" s="132" t="s">
        <v>94</v>
      </c>
      <c r="B24" s="133">
        <f t="shared" ref="B24:G24" si="3">SUM(B25:B25)</f>
        <v>322</v>
      </c>
      <c r="C24" s="133">
        <f t="shared" si="3"/>
        <v>316</v>
      </c>
      <c r="D24" s="133">
        <f t="shared" si="3"/>
        <v>311.49</v>
      </c>
      <c r="E24" s="133">
        <f t="shared" si="3"/>
        <v>317.67</v>
      </c>
      <c r="F24" s="133">
        <f t="shared" si="3"/>
        <v>328.11</v>
      </c>
      <c r="G24" s="133">
        <f t="shared" si="3"/>
        <v>342.42</v>
      </c>
      <c r="H24" s="133">
        <f>SUM(H25:H25)</f>
        <v>1937.69</v>
      </c>
    </row>
    <row r="25" spans="1:8" s="114" customFormat="1" ht="24.95" customHeight="1" x14ac:dyDescent="0.25">
      <c r="A25" s="117" t="s">
        <v>95</v>
      </c>
      <c r="B25" s="125">
        <v>322</v>
      </c>
      <c r="C25" s="125">
        <v>316</v>
      </c>
      <c r="D25" s="125">
        <v>311.49</v>
      </c>
      <c r="E25" s="125">
        <v>317.67</v>
      </c>
      <c r="F25" s="125">
        <v>328.11</v>
      </c>
      <c r="G25" s="125">
        <v>342.42</v>
      </c>
      <c r="H25" s="125">
        <f>SUM(B25:G25)</f>
        <v>1937.69</v>
      </c>
    </row>
    <row r="26" spans="1:8" s="114" customFormat="1" ht="24.95" customHeight="1" x14ac:dyDescent="0.25">
      <c r="A26" s="117"/>
      <c r="B26" s="125"/>
      <c r="C26" s="125"/>
      <c r="D26" s="125"/>
      <c r="E26" s="125"/>
      <c r="F26" s="125"/>
      <c r="G26" s="125"/>
      <c r="H26" s="125"/>
    </row>
    <row r="27" spans="1:8" s="114" customFormat="1" ht="24.95" customHeight="1" x14ac:dyDescent="0.25">
      <c r="A27" s="134" t="s">
        <v>78</v>
      </c>
      <c r="B27" s="135">
        <f t="shared" ref="B27:H27" si="4">B22+B24</f>
        <v>322</v>
      </c>
      <c r="C27" s="135">
        <f t="shared" si="4"/>
        <v>316</v>
      </c>
      <c r="D27" s="135">
        <f t="shared" si="4"/>
        <v>-1941.95</v>
      </c>
      <c r="E27" s="135">
        <f t="shared" si="4"/>
        <v>-1082.33</v>
      </c>
      <c r="F27" s="135">
        <f t="shared" si="4"/>
        <v>328.11</v>
      </c>
      <c r="G27" s="135">
        <f t="shared" si="4"/>
        <v>-1152.76</v>
      </c>
      <c r="H27" s="135">
        <f t="shared" si="4"/>
        <v>-3210.93</v>
      </c>
    </row>
    <row r="28" spans="1:8" s="114" customFormat="1" ht="15" customHeight="1" x14ac:dyDescent="0.25"/>
    <row r="29" spans="1:8" s="114" customFormat="1" ht="15" customHeight="1" x14ac:dyDescent="0.25"/>
    <row r="30" spans="1:8" s="114" customFormat="1" ht="15" customHeight="1" x14ac:dyDescent="0.25"/>
    <row r="31" spans="1:8" s="114" customFormat="1" ht="15" customHeight="1" x14ac:dyDescent="0.25"/>
    <row r="32" spans="1:8" ht="15" customHeight="1" x14ac:dyDescent="0.25">
      <c r="C32" s="114"/>
      <c r="D32" s="114"/>
      <c r="E32" s="114"/>
      <c r="F32" s="114"/>
      <c r="G32" s="114"/>
    </row>
    <row r="33" spans="3:7" ht="15" customHeight="1" x14ac:dyDescent="0.25">
      <c r="C33" s="114"/>
      <c r="D33" s="114"/>
      <c r="E33" s="114"/>
      <c r="F33" s="114"/>
      <c r="G33" s="114"/>
    </row>
  </sheetData>
  <mergeCells count="3">
    <mergeCell ref="A2:H2"/>
    <mergeCell ref="A3:H3"/>
    <mergeCell ref="A4:H4"/>
  </mergeCells>
  <printOptions horizontalCentered="1"/>
  <pageMargins left="0.55118110236220474" right="0.55118110236220474" top="1.1811023622047245" bottom="0.59055118110236227" header="0.31496062992125984" footer="0.31496062992125984"/>
  <pageSetup paperSize="9" scale="62" orientation="portrait" r:id="rId1"/>
  <headerFooter>
    <oddFooter>&amp;C&amp;"Verdana,Normal"&amp;8&amp;P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DCAD-12A7-49B4-8361-BA106BE2F9B5}">
  <dimension ref="A1:Z45"/>
  <sheetViews>
    <sheetView showGridLines="0" zoomScale="70" zoomScaleNormal="70" workbookViewId="0">
      <pane xSplit="2" ySplit="9" topLeftCell="C10" activePane="bottomRight" state="frozen"/>
      <selection activeCell="U27" sqref="U27"/>
      <selection pane="topRight" activeCell="U27" sqref="U27"/>
      <selection pane="bottomLeft" activeCell="U27" sqref="U27"/>
      <selection pane="bottomRight" activeCell="C46" sqref="C46"/>
    </sheetView>
  </sheetViews>
  <sheetFormatPr defaultColWidth="9.140625" defaultRowHeight="15" x14ac:dyDescent="0.25"/>
  <cols>
    <col min="1" max="1" width="52.7109375" style="1" customWidth="1"/>
    <col min="2" max="2" width="2.7109375" style="1" customWidth="1"/>
    <col min="3" max="6" width="12.28515625" style="1" customWidth="1"/>
    <col min="7" max="7" width="10.5703125" style="1" bestFit="1" customWidth="1"/>
    <col min="8" max="8" width="10.42578125" style="1" customWidth="1"/>
    <col min="9" max="14" width="9" style="1" hidden="1" customWidth="1"/>
    <col min="15" max="15" width="3" style="1" customWidth="1"/>
    <col min="16" max="16" width="12.28515625" style="1" customWidth="1"/>
    <col min="17" max="23" width="9.140625" style="1"/>
    <col min="24" max="25" width="22.85546875" style="1" customWidth="1"/>
    <col min="26" max="16384" width="9.140625" style="1"/>
  </cols>
  <sheetData>
    <row r="1" spans="1:26" ht="53.25" customHeight="1" x14ac:dyDescent="0.25">
      <c r="A1" s="98"/>
      <c r="B1" s="98"/>
    </row>
    <row r="2" spans="1:26" ht="21.95" customHeight="1" x14ac:dyDescent="0.25">
      <c r="A2" s="98"/>
      <c r="B2" s="98"/>
    </row>
    <row r="3" spans="1:26" ht="33.75" customHeight="1" x14ac:dyDescent="0.25">
      <c r="A3" s="104" t="s">
        <v>47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26" ht="30" customHeight="1" x14ac:dyDescent="0.25">
      <c r="A4" s="103" t="s">
        <v>49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26" s="4" customFormat="1" ht="21.95" customHeight="1" x14ac:dyDescent="0.25">
      <c r="A5" s="2"/>
      <c r="B5" s="3"/>
    </row>
    <row r="6" spans="1:26" s="39" customFormat="1" ht="14.25" x14ac:dyDescent="0.2">
      <c r="C6" s="40" t="s">
        <v>43</v>
      </c>
      <c r="D6" s="40" t="s">
        <v>38</v>
      </c>
      <c r="E6" s="40" t="s">
        <v>32</v>
      </c>
      <c r="F6" s="40" t="s">
        <v>33</v>
      </c>
      <c r="G6" s="40" t="s">
        <v>34</v>
      </c>
      <c r="H6" s="40" t="s">
        <v>35</v>
      </c>
      <c r="I6" s="40" t="s">
        <v>36</v>
      </c>
      <c r="J6" s="40" t="s">
        <v>37</v>
      </c>
      <c r="K6" s="40" t="s">
        <v>39</v>
      </c>
      <c r="L6" s="40" t="s">
        <v>40</v>
      </c>
      <c r="M6" s="40" t="s">
        <v>41</v>
      </c>
      <c r="N6" s="40" t="s">
        <v>42</v>
      </c>
      <c r="O6" s="4"/>
      <c r="P6" s="101">
        <v>2025</v>
      </c>
    </row>
    <row r="7" spans="1:26" s="41" customFormat="1" ht="15.75" customHeight="1" thickBot="1" x14ac:dyDescent="0.25">
      <c r="C7" s="42">
        <v>2025</v>
      </c>
      <c r="D7" s="42">
        <v>2025</v>
      </c>
      <c r="E7" s="42">
        <v>2025</v>
      </c>
      <c r="F7" s="42">
        <v>2025</v>
      </c>
      <c r="G7" s="42">
        <v>2025</v>
      </c>
      <c r="H7" s="42">
        <v>2025</v>
      </c>
      <c r="I7" s="42">
        <v>2025</v>
      </c>
      <c r="J7" s="42">
        <v>2025</v>
      </c>
      <c r="K7" s="42">
        <v>2025</v>
      </c>
      <c r="L7" s="42">
        <v>2025</v>
      </c>
      <c r="M7" s="42">
        <v>2025</v>
      </c>
      <c r="N7" s="42">
        <v>2025</v>
      </c>
      <c r="O7" s="4"/>
      <c r="P7" s="102"/>
    </row>
    <row r="8" spans="1:26" s="43" customFormat="1" ht="7.5" customHeight="1" x14ac:dyDescent="0.2">
      <c r="O8" s="4"/>
    </row>
    <row r="9" spans="1:26" s="45" customFormat="1" ht="21.75" customHeight="1" thickBot="1" x14ac:dyDescent="0.25">
      <c r="A9" s="44" t="s">
        <v>0</v>
      </c>
      <c r="C9" s="46">
        <v>-151.07000000000255</v>
      </c>
      <c r="D9" s="46">
        <f t="shared" ref="D9:N9" si="0">C41</f>
        <v>-1364.2400000000014</v>
      </c>
      <c r="E9" s="46">
        <f t="shared" si="0"/>
        <v>-2013.2100000000012</v>
      </c>
      <c r="F9" s="46">
        <f t="shared" si="0"/>
        <v>8.4099999999998829</v>
      </c>
      <c r="G9" s="46">
        <f t="shared" si="0"/>
        <v>2664.61</v>
      </c>
      <c r="H9" s="46">
        <f t="shared" si="0"/>
        <v>4078.4399999999982</v>
      </c>
      <c r="I9" s="46">
        <f t="shared" si="0"/>
        <v>3144.3199999999974</v>
      </c>
      <c r="J9" s="46">
        <f t="shared" si="0"/>
        <v>3144.3199999999974</v>
      </c>
      <c r="K9" s="46">
        <f t="shared" si="0"/>
        <v>3144.3199999999974</v>
      </c>
      <c r="L9" s="46">
        <f t="shared" si="0"/>
        <v>3144.3199999999974</v>
      </c>
      <c r="M9" s="46">
        <f t="shared" si="0"/>
        <v>3144.3199999999974</v>
      </c>
      <c r="N9" s="46">
        <f t="shared" si="0"/>
        <v>3144.3199999999974</v>
      </c>
      <c r="O9" s="4"/>
      <c r="P9" s="46">
        <f>C9</f>
        <v>-151.07000000000255</v>
      </c>
    </row>
    <row r="10" spans="1:26" s="43" customFormat="1" ht="14.25" x14ac:dyDescent="0.2">
      <c r="O10" s="4"/>
    </row>
    <row r="11" spans="1:26" s="47" customFormat="1" ht="15" customHeight="1" x14ac:dyDescent="0.2">
      <c r="A11" s="47" t="s">
        <v>1</v>
      </c>
      <c r="O11" s="4"/>
      <c r="T11" s="49"/>
      <c r="U11" s="49"/>
      <c r="V11" s="49"/>
      <c r="W11" s="49"/>
    </row>
    <row r="12" spans="1:26" s="49" customFormat="1" ht="15" customHeight="1" x14ac:dyDescent="0.2">
      <c r="A12" s="48" t="s">
        <v>2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/>
      <c r="J12" s="50"/>
      <c r="K12" s="50"/>
      <c r="L12" s="50"/>
      <c r="M12" s="50"/>
      <c r="N12" s="50"/>
      <c r="O12" s="4"/>
      <c r="P12" s="50">
        <f t="shared" ref="P12:P17" si="1">SUM(C12:N12)</f>
        <v>0</v>
      </c>
    </row>
    <row r="13" spans="1:26" s="49" customFormat="1" ht="15" customHeight="1" x14ac:dyDescent="0.2">
      <c r="A13" s="48" t="s">
        <v>3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/>
      <c r="J13" s="50"/>
      <c r="K13" s="50"/>
      <c r="L13" s="50"/>
      <c r="M13" s="50"/>
      <c r="N13" s="50"/>
      <c r="O13" s="4"/>
      <c r="P13" s="50">
        <f t="shared" si="1"/>
        <v>0</v>
      </c>
    </row>
    <row r="14" spans="1:26" s="49" customFormat="1" ht="15" customHeight="1" x14ac:dyDescent="0.2">
      <c r="A14" s="48" t="s">
        <v>4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/>
      <c r="J14" s="50"/>
      <c r="K14" s="50"/>
      <c r="L14" s="50"/>
      <c r="M14" s="50"/>
      <c r="N14" s="50"/>
      <c r="O14" s="4"/>
      <c r="P14" s="50">
        <f t="shared" si="1"/>
        <v>0</v>
      </c>
    </row>
    <row r="15" spans="1:26" s="49" customFormat="1" ht="15" customHeight="1" x14ac:dyDescent="0.2">
      <c r="A15" s="48" t="s">
        <v>5</v>
      </c>
      <c r="C15" s="50">
        <v>7000</v>
      </c>
      <c r="D15" s="50">
        <v>7000</v>
      </c>
      <c r="E15" s="50">
        <v>10000</v>
      </c>
      <c r="F15" s="50">
        <v>10000</v>
      </c>
      <c r="G15" s="50">
        <v>10000</v>
      </c>
      <c r="H15" s="50">
        <v>7000</v>
      </c>
      <c r="I15" s="50"/>
      <c r="J15" s="50"/>
      <c r="K15" s="50"/>
      <c r="L15" s="50"/>
      <c r="M15" s="50"/>
      <c r="N15" s="50"/>
      <c r="O15" s="4"/>
      <c r="P15" s="50">
        <f t="shared" si="1"/>
        <v>51000</v>
      </c>
    </row>
    <row r="16" spans="1:26" s="49" customFormat="1" ht="15" customHeight="1" x14ac:dyDescent="0.2">
      <c r="A16" s="48" t="s">
        <v>6</v>
      </c>
      <c r="C16" s="50">
        <v>5.67</v>
      </c>
      <c r="D16" s="50">
        <v>6.38</v>
      </c>
      <c r="E16" s="50">
        <v>19.170000000000002</v>
      </c>
      <c r="F16" s="50">
        <v>31.16</v>
      </c>
      <c r="G16" s="50">
        <v>57.68</v>
      </c>
      <c r="H16" s="50">
        <v>61.74</v>
      </c>
      <c r="I16" s="50"/>
      <c r="J16" s="50"/>
      <c r="K16" s="50"/>
      <c r="L16" s="50"/>
      <c r="M16" s="50"/>
      <c r="N16" s="50"/>
      <c r="O16" s="4"/>
      <c r="P16" s="50">
        <f t="shared" si="1"/>
        <v>181.8</v>
      </c>
      <c r="X16" s="92"/>
      <c r="Y16" s="92"/>
      <c r="Z16" s="92"/>
    </row>
    <row r="17" spans="1:26" s="49" customFormat="1" ht="15" customHeight="1" x14ac:dyDescent="0.2">
      <c r="A17" s="48" t="s">
        <v>7</v>
      </c>
      <c r="C17" s="50">
        <v>80.05</v>
      </c>
      <c r="D17" s="50">
        <v>73.62</v>
      </c>
      <c r="E17" s="50">
        <v>65.36</v>
      </c>
      <c r="F17" s="50">
        <v>63.17</v>
      </c>
      <c r="G17" s="50">
        <v>57.46</v>
      </c>
      <c r="H17" s="50">
        <v>62.16</v>
      </c>
      <c r="I17" s="50"/>
      <c r="J17" s="50"/>
      <c r="K17" s="50"/>
      <c r="L17" s="50"/>
      <c r="M17" s="50"/>
      <c r="N17" s="50"/>
      <c r="O17" s="4"/>
      <c r="P17" s="50">
        <f t="shared" si="1"/>
        <v>401.82000000000005</v>
      </c>
      <c r="X17" s="92"/>
      <c r="Y17" s="92"/>
      <c r="Z17" s="92"/>
    </row>
    <row r="18" spans="1:26" s="11" customFormat="1" ht="15" customHeight="1" x14ac:dyDescent="0.2">
      <c r="A18" s="51" t="s">
        <v>8</v>
      </c>
      <c r="B18" s="51"/>
      <c r="C18" s="52">
        <f t="shared" ref="C18:F18" si="2">SUM(C12:C17)</f>
        <v>7085.72</v>
      </c>
      <c r="D18" s="52">
        <f t="shared" si="2"/>
        <v>7080</v>
      </c>
      <c r="E18" s="52">
        <f t="shared" si="2"/>
        <v>10084.530000000001</v>
      </c>
      <c r="F18" s="52">
        <f t="shared" si="2"/>
        <v>10094.33</v>
      </c>
      <c r="G18" s="52">
        <f t="shared" ref="G18:I18" si="3">SUM(G12:G17)</f>
        <v>10115.14</v>
      </c>
      <c r="H18" s="52">
        <f t="shared" si="3"/>
        <v>7123.9</v>
      </c>
      <c r="I18" s="52">
        <f t="shared" si="3"/>
        <v>0</v>
      </c>
      <c r="J18" s="52">
        <f t="shared" ref="J18:K18" si="4">SUM(J12:J17)</f>
        <v>0</v>
      </c>
      <c r="K18" s="52">
        <f t="shared" si="4"/>
        <v>0</v>
      </c>
      <c r="L18" s="52">
        <f t="shared" ref="L18:M18" si="5">SUM(L12:L17)</f>
        <v>0</v>
      </c>
      <c r="M18" s="52">
        <f t="shared" si="5"/>
        <v>0</v>
      </c>
      <c r="N18" s="52">
        <f t="shared" ref="N18" si="6">SUM(N12:N17)</f>
        <v>0</v>
      </c>
      <c r="O18" s="4"/>
      <c r="P18" s="52">
        <f t="shared" ref="P18" si="7">SUM(P12:P17)</f>
        <v>51583.62</v>
      </c>
      <c r="T18" s="49"/>
      <c r="U18" s="49"/>
      <c r="V18" s="49"/>
      <c r="W18" s="49"/>
    </row>
    <row r="19" spans="1:26" s="43" customFormat="1" ht="15" customHeight="1" x14ac:dyDescent="0.2"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4"/>
      <c r="P19" s="53"/>
      <c r="T19" s="49"/>
      <c r="U19" s="49"/>
      <c r="V19" s="49"/>
      <c r="W19" s="49"/>
    </row>
    <row r="20" spans="1:26" s="47" customFormat="1" ht="15" customHeight="1" x14ac:dyDescent="0.2">
      <c r="A20" s="47" t="s"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4"/>
      <c r="P20" s="54"/>
      <c r="T20" s="49"/>
      <c r="U20" s="49"/>
      <c r="V20" s="49"/>
      <c r="W20" s="49"/>
      <c r="X20" s="95"/>
      <c r="Y20" s="95"/>
      <c r="Z20" s="95"/>
    </row>
    <row r="21" spans="1:26" s="49" customFormat="1" ht="15" customHeight="1" x14ac:dyDescent="0.2">
      <c r="A21" s="48" t="s">
        <v>10</v>
      </c>
      <c r="C21" s="55">
        <v>-5593.12</v>
      </c>
      <c r="D21" s="55">
        <v>-4843.9799999999996</v>
      </c>
      <c r="E21" s="55">
        <v>-5384.73</v>
      </c>
      <c r="F21" s="92">
        <v>-5190.43</v>
      </c>
      <c r="G21" s="55">
        <v>-5088.0200000000004</v>
      </c>
      <c r="H21" s="55">
        <v>-5041.53</v>
      </c>
      <c r="I21" s="55"/>
      <c r="J21" s="55"/>
      <c r="K21" s="55"/>
      <c r="L21" s="55"/>
      <c r="M21" s="55"/>
      <c r="N21" s="55"/>
      <c r="O21" s="4"/>
      <c r="P21" s="50">
        <f t="shared" ref="P21:P23" si="8">SUM(C21:N21)</f>
        <v>-31141.809999999998</v>
      </c>
      <c r="X21" s="92"/>
      <c r="Y21" s="92"/>
      <c r="Z21" s="92"/>
    </row>
    <row r="22" spans="1:26" s="49" customFormat="1" ht="15" customHeight="1" x14ac:dyDescent="0.2">
      <c r="A22" s="48" t="s">
        <v>11</v>
      </c>
      <c r="C22" s="55">
        <v>0</v>
      </c>
      <c r="D22" s="55">
        <v>0</v>
      </c>
      <c r="E22" s="55">
        <v>0</v>
      </c>
      <c r="F22" s="55">
        <v>0</v>
      </c>
      <c r="G22" s="55">
        <v>3.72</v>
      </c>
      <c r="H22" s="55">
        <v>0</v>
      </c>
      <c r="I22" s="55"/>
      <c r="J22" s="55"/>
      <c r="K22" s="55"/>
      <c r="L22" s="55"/>
      <c r="M22" s="55"/>
      <c r="N22" s="55"/>
      <c r="O22" s="4"/>
      <c r="P22" s="50">
        <f t="shared" si="8"/>
        <v>3.72</v>
      </c>
    </row>
    <row r="23" spans="1:26" s="49" customFormat="1" ht="15" customHeight="1" x14ac:dyDescent="0.2">
      <c r="A23" s="48" t="s">
        <v>12</v>
      </c>
      <c r="C23" s="55">
        <v>-302.3</v>
      </c>
      <c r="D23" s="55">
        <v>-333.67</v>
      </c>
      <c r="E23" s="55">
        <v>-320.79000000000002</v>
      </c>
      <c r="F23" s="55">
        <v>-315.32</v>
      </c>
      <c r="G23" s="55">
        <v>-340.14</v>
      </c>
      <c r="H23" s="55">
        <v>-342.26</v>
      </c>
      <c r="I23" s="55"/>
      <c r="J23" s="55"/>
      <c r="K23" s="55"/>
      <c r="L23" s="55"/>
      <c r="M23" s="55"/>
      <c r="N23" s="55"/>
      <c r="O23" s="4"/>
      <c r="P23" s="50">
        <f t="shared" si="8"/>
        <v>-1954.4799999999998</v>
      </c>
    </row>
    <row r="24" spans="1:26" s="38" customFormat="1" ht="15" customHeight="1" x14ac:dyDescent="0.2">
      <c r="A24" s="56" t="s">
        <v>13</v>
      </c>
      <c r="B24" s="57"/>
      <c r="C24" s="58">
        <f t="shared" ref="C24:F24" si="9">SUM(C21:C23)</f>
        <v>-5895.42</v>
      </c>
      <c r="D24" s="58">
        <f t="shared" si="9"/>
        <v>-5177.6499999999996</v>
      </c>
      <c r="E24" s="58">
        <f t="shared" si="9"/>
        <v>-5705.5199999999995</v>
      </c>
      <c r="F24" s="58">
        <f t="shared" si="9"/>
        <v>-5505.75</v>
      </c>
      <c r="G24" s="58">
        <f t="shared" ref="G24:I24" si="10">SUM(G21:G23)</f>
        <v>-5424.4400000000005</v>
      </c>
      <c r="H24" s="58">
        <f t="shared" si="10"/>
        <v>-5383.79</v>
      </c>
      <c r="I24" s="58">
        <f t="shared" si="10"/>
        <v>0</v>
      </c>
      <c r="J24" s="58">
        <f t="shared" ref="J24:K24" si="11">SUM(J21:J23)</f>
        <v>0</v>
      </c>
      <c r="K24" s="58">
        <f t="shared" si="11"/>
        <v>0</v>
      </c>
      <c r="L24" s="58">
        <f t="shared" ref="L24:M24" si="12">SUM(L21:L23)</f>
        <v>0</v>
      </c>
      <c r="M24" s="58">
        <f t="shared" si="12"/>
        <v>0</v>
      </c>
      <c r="N24" s="58">
        <f t="shared" ref="N24" si="13">SUM(N21:N23)</f>
        <v>0</v>
      </c>
      <c r="O24" s="4"/>
      <c r="P24" s="58">
        <f t="shared" ref="P24" si="14">SUM(P21:P23)</f>
        <v>-33092.57</v>
      </c>
      <c r="T24" s="49"/>
      <c r="U24" s="49"/>
      <c r="V24" s="49"/>
      <c r="W24" s="49"/>
      <c r="X24" s="96"/>
      <c r="Y24" s="96"/>
      <c r="Z24" s="96"/>
    </row>
    <row r="25" spans="1:26" s="49" customFormat="1" ht="15" customHeight="1" x14ac:dyDescent="0.2">
      <c r="A25" s="48" t="s">
        <v>14</v>
      </c>
      <c r="C25" s="55">
        <v>-1307.07</v>
      </c>
      <c r="D25" s="55">
        <v>-1396.96</v>
      </c>
      <c r="E25" s="55">
        <v>-1280.27</v>
      </c>
      <c r="F25" s="55">
        <v>-1406.57</v>
      </c>
      <c r="G25" s="55">
        <v>-1524.17</v>
      </c>
      <c r="H25" s="55">
        <v>-1451.09</v>
      </c>
      <c r="I25" s="55"/>
      <c r="J25" s="55"/>
      <c r="K25" s="55"/>
      <c r="L25" s="55"/>
      <c r="M25" s="55"/>
      <c r="N25" s="55"/>
      <c r="O25" s="4"/>
      <c r="P25" s="50">
        <f t="shared" ref="P25:P27" si="15">SUM(C25:N25)</f>
        <v>-8366.1299999999992</v>
      </c>
      <c r="X25" s="92"/>
      <c r="Z25" s="92"/>
    </row>
    <row r="26" spans="1:26" s="49" customFormat="1" ht="15" customHeight="1" x14ac:dyDescent="0.2">
      <c r="A26" s="48" t="s">
        <v>15</v>
      </c>
      <c r="C26" s="55">
        <v>-849.2</v>
      </c>
      <c r="D26" s="55">
        <v>-1028.6600000000001</v>
      </c>
      <c r="E26" s="55">
        <v>-879.44</v>
      </c>
      <c r="F26" s="55">
        <v>-472.39</v>
      </c>
      <c r="G26" s="55">
        <v>-1509.24</v>
      </c>
      <c r="H26" s="55">
        <v>-882</v>
      </c>
      <c r="I26" s="55"/>
      <c r="J26" s="55"/>
      <c r="K26" s="55"/>
      <c r="L26" s="55"/>
      <c r="M26" s="55"/>
      <c r="N26" s="55"/>
      <c r="O26" s="4"/>
      <c r="P26" s="50">
        <f t="shared" si="15"/>
        <v>-5620.93</v>
      </c>
    </row>
    <row r="27" spans="1:26" s="49" customFormat="1" ht="15" customHeight="1" x14ac:dyDescent="0.2">
      <c r="A27" s="48" t="s">
        <v>7</v>
      </c>
      <c r="C27" s="55">
        <v>-96.15</v>
      </c>
      <c r="D27" s="55">
        <v>-92.68</v>
      </c>
      <c r="E27" s="55">
        <v>-86.34</v>
      </c>
      <c r="F27" s="55">
        <v>-11.07</v>
      </c>
      <c r="G27" s="55">
        <v>-89.37</v>
      </c>
      <c r="H27" s="55">
        <v>-201.64</v>
      </c>
      <c r="I27" s="55"/>
      <c r="J27" s="55"/>
      <c r="K27" s="55"/>
      <c r="L27" s="55"/>
      <c r="M27" s="55"/>
      <c r="N27" s="55"/>
      <c r="O27" s="4"/>
      <c r="P27" s="50">
        <f t="shared" si="15"/>
        <v>-577.25</v>
      </c>
    </row>
    <row r="28" spans="1:26" s="49" customFormat="1" ht="15" customHeight="1" x14ac:dyDescent="0.2">
      <c r="A28" s="48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4"/>
      <c r="P28" s="55"/>
    </row>
    <row r="29" spans="1:26" s="11" customFormat="1" ht="15" customHeight="1" x14ac:dyDescent="0.2">
      <c r="A29" s="51" t="s">
        <v>8</v>
      </c>
      <c r="B29" s="51"/>
      <c r="C29" s="52">
        <f t="shared" ref="C29:F29" si="16">SUM(C24:C27)</f>
        <v>-8147.8399999999992</v>
      </c>
      <c r="D29" s="52">
        <f t="shared" si="16"/>
        <v>-7695.95</v>
      </c>
      <c r="E29" s="52">
        <f t="shared" si="16"/>
        <v>-7951.57</v>
      </c>
      <c r="F29" s="52">
        <f t="shared" si="16"/>
        <v>-7395.78</v>
      </c>
      <c r="G29" s="52">
        <f t="shared" ref="G29:I29" si="17">SUM(G24:G27)</f>
        <v>-8547.2200000000012</v>
      </c>
      <c r="H29" s="52">
        <f t="shared" si="17"/>
        <v>-7918.52</v>
      </c>
      <c r="I29" s="52">
        <f t="shared" si="17"/>
        <v>0</v>
      </c>
      <c r="J29" s="52">
        <f t="shared" ref="J29:K29" si="18">SUM(J24:J27)</f>
        <v>0</v>
      </c>
      <c r="K29" s="52">
        <f t="shared" si="18"/>
        <v>0</v>
      </c>
      <c r="L29" s="52">
        <f t="shared" ref="L29:M29" si="19">SUM(L24:L27)</f>
        <v>0</v>
      </c>
      <c r="M29" s="52">
        <f t="shared" si="19"/>
        <v>0</v>
      </c>
      <c r="N29" s="52">
        <f t="shared" ref="N29" si="20">SUM(N24:N27)</f>
        <v>0</v>
      </c>
      <c r="O29" s="4"/>
      <c r="P29" s="52">
        <f t="shared" ref="P29" si="21">SUM(P24:P27)</f>
        <v>-47656.88</v>
      </c>
      <c r="X29" s="93"/>
      <c r="Y29" s="93"/>
      <c r="Z29" s="93"/>
    </row>
    <row r="30" spans="1:26" s="43" customFormat="1" ht="15" customHeight="1" x14ac:dyDescent="0.2"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4"/>
      <c r="P30" s="53"/>
    </row>
    <row r="31" spans="1:26" s="47" customFormat="1" ht="15" customHeight="1" x14ac:dyDescent="0.2">
      <c r="A31" s="47" t="s">
        <v>16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4"/>
      <c r="P31" s="54"/>
    </row>
    <row r="32" spans="1:26" s="49" customFormat="1" ht="15" customHeight="1" x14ac:dyDescent="0.2">
      <c r="A32" s="48" t="s">
        <v>17</v>
      </c>
      <c r="C32" s="55">
        <v>0</v>
      </c>
      <c r="D32" s="55">
        <v>0</v>
      </c>
      <c r="E32" s="55">
        <v>0</v>
      </c>
      <c r="F32" s="55">
        <v>0</v>
      </c>
      <c r="G32" s="55">
        <v>0</v>
      </c>
      <c r="H32" s="55">
        <v>0</v>
      </c>
      <c r="I32" s="50"/>
      <c r="J32" s="50"/>
      <c r="K32" s="50"/>
      <c r="L32" s="50"/>
      <c r="M32" s="50"/>
      <c r="N32" s="50"/>
      <c r="O32" s="4"/>
      <c r="P32" s="50">
        <f t="shared" ref="P32:P34" si="22">SUM(C32:N32)</f>
        <v>0</v>
      </c>
    </row>
    <row r="33" spans="1:16" s="49" customFormat="1" ht="15" customHeight="1" x14ac:dyDescent="0.2">
      <c r="A33" s="48" t="s">
        <v>18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0</v>
      </c>
      <c r="I33" s="50"/>
      <c r="J33" s="50"/>
      <c r="K33" s="50"/>
      <c r="L33" s="50"/>
      <c r="M33" s="50"/>
      <c r="N33" s="50"/>
      <c r="O33" s="4"/>
      <c r="P33" s="50">
        <f t="shared" si="22"/>
        <v>0</v>
      </c>
    </row>
    <row r="34" spans="1:16" s="49" customFormat="1" ht="15" customHeight="1" x14ac:dyDescent="0.2">
      <c r="A34" s="48" t="s">
        <v>19</v>
      </c>
      <c r="C34" s="55">
        <v>-149.94</v>
      </c>
      <c r="D34" s="55">
        <v>-17.72</v>
      </c>
      <c r="E34" s="55">
        <f>-100.52-0.6</f>
        <v>-101.11999999999999</v>
      </c>
      <c r="F34" s="55">
        <v>-13.72</v>
      </c>
      <c r="G34" s="55">
        <v>-149.74</v>
      </c>
      <c r="H34" s="55">
        <v>-139.5</v>
      </c>
      <c r="I34" s="55"/>
      <c r="J34" s="55"/>
      <c r="K34" s="55"/>
      <c r="L34" s="55"/>
      <c r="M34" s="55"/>
      <c r="N34" s="55"/>
      <c r="O34" s="4"/>
      <c r="P34" s="50">
        <f t="shared" si="22"/>
        <v>-571.74</v>
      </c>
    </row>
    <row r="35" spans="1:16" s="26" customFormat="1" ht="15" customHeight="1" x14ac:dyDescent="0.2">
      <c r="A35" s="51" t="s">
        <v>8</v>
      </c>
      <c r="B35" s="51"/>
      <c r="C35" s="52">
        <f t="shared" ref="C35:F35" si="23">SUM(C32:C34)</f>
        <v>-149.94</v>
      </c>
      <c r="D35" s="52">
        <f t="shared" si="23"/>
        <v>-17.72</v>
      </c>
      <c r="E35" s="52">
        <f t="shared" si="23"/>
        <v>-101.11999999999999</v>
      </c>
      <c r="F35" s="52">
        <f t="shared" si="23"/>
        <v>-13.72</v>
      </c>
      <c r="G35" s="52">
        <f t="shared" ref="G35:I35" si="24">SUM(G32:G34)</f>
        <v>-149.74</v>
      </c>
      <c r="H35" s="52">
        <f t="shared" si="24"/>
        <v>-139.5</v>
      </c>
      <c r="I35" s="52">
        <f t="shared" si="24"/>
        <v>0</v>
      </c>
      <c r="J35" s="52">
        <f t="shared" ref="J35:K35" si="25">SUM(J32:J34)</f>
        <v>0</v>
      </c>
      <c r="K35" s="52">
        <f t="shared" si="25"/>
        <v>0</v>
      </c>
      <c r="L35" s="52">
        <f t="shared" ref="L35:M35" si="26">SUM(L32:L34)</f>
        <v>0</v>
      </c>
      <c r="M35" s="52">
        <f t="shared" si="26"/>
        <v>0</v>
      </c>
      <c r="N35" s="52">
        <f t="shared" ref="N35" si="27">SUM(N32:N34)</f>
        <v>0</v>
      </c>
      <c r="O35" s="4"/>
      <c r="P35" s="52">
        <f t="shared" ref="P35" si="28">SUM(P32:P34)</f>
        <v>-571.74</v>
      </c>
    </row>
    <row r="36" spans="1:16" ht="15" customHeight="1" x14ac:dyDescent="0.2">
      <c r="A36" s="43"/>
      <c r="B36" s="4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4"/>
      <c r="P36" s="53"/>
    </row>
    <row r="37" spans="1:16" s="11" customFormat="1" ht="15" customHeight="1" x14ac:dyDescent="0.2">
      <c r="A37" s="59" t="s">
        <v>20</v>
      </c>
      <c r="B37" s="60"/>
      <c r="C37" s="61">
        <f t="shared" ref="C37:F37" si="29">C18+C29+C35</f>
        <v>-1212.059999999999</v>
      </c>
      <c r="D37" s="61">
        <f t="shared" si="29"/>
        <v>-633.66999999999985</v>
      </c>
      <c r="E37" s="61">
        <f t="shared" si="29"/>
        <v>2031.8400000000011</v>
      </c>
      <c r="F37" s="61">
        <f t="shared" si="29"/>
        <v>2684.8300000000004</v>
      </c>
      <c r="G37" s="61">
        <f t="shared" ref="G37:I37" si="30">G18+G29+G35</f>
        <v>1418.1799999999982</v>
      </c>
      <c r="H37" s="61">
        <f t="shared" si="30"/>
        <v>-934.1200000000008</v>
      </c>
      <c r="I37" s="91">
        <f t="shared" si="30"/>
        <v>0</v>
      </c>
      <c r="J37" s="91">
        <f t="shared" ref="J37:K37" si="31">J18+J29+J35</f>
        <v>0</v>
      </c>
      <c r="K37" s="91">
        <f t="shared" si="31"/>
        <v>0</v>
      </c>
      <c r="L37" s="91">
        <f t="shared" ref="L37:M37" si="32">L18+L29+L35</f>
        <v>0</v>
      </c>
      <c r="M37" s="91">
        <f t="shared" si="32"/>
        <v>0</v>
      </c>
      <c r="N37" s="91">
        <f t="shared" ref="N37" si="33">N18+N29+N35</f>
        <v>0</v>
      </c>
      <c r="O37" s="4"/>
      <c r="P37" s="61">
        <f t="shared" ref="P37" si="34">P18+P29+P35</f>
        <v>3355.0000000000055</v>
      </c>
    </row>
    <row r="38" spans="1:16" s="29" customFormat="1" ht="15" customHeight="1" x14ac:dyDescent="0.2">
      <c r="A38" s="62"/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4"/>
      <c r="P38" s="63"/>
    </row>
    <row r="39" spans="1:16" s="33" customFormat="1" ht="15" customHeight="1" x14ac:dyDescent="0.2">
      <c r="A39" s="64" t="s">
        <v>21</v>
      </c>
      <c r="B39" s="62"/>
      <c r="C39" s="65">
        <v>-1.1100000000000001</v>
      </c>
      <c r="D39" s="65">
        <v>-15.3</v>
      </c>
      <c r="E39" s="65">
        <f>-9.62-0.6</f>
        <v>-10.219999999999999</v>
      </c>
      <c r="F39" s="65">
        <v>-28.63</v>
      </c>
      <c r="G39" s="65">
        <v>-4.3499999999999996</v>
      </c>
      <c r="H39" s="65">
        <v>0</v>
      </c>
      <c r="I39" s="65"/>
      <c r="J39" s="65"/>
      <c r="K39" s="65"/>
      <c r="L39" s="65"/>
      <c r="M39" s="65"/>
      <c r="N39" s="65"/>
      <c r="O39" s="4"/>
      <c r="P39" s="50">
        <f>SUM(C39:N39)</f>
        <v>-59.61</v>
      </c>
    </row>
    <row r="40" spans="1:16" s="43" customFormat="1" ht="15" customHeight="1" x14ac:dyDescent="0.2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4"/>
      <c r="P40" s="53"/>
    </row>
    <row r="41" spans="1:16" s="33" customFormat="1" ht="15" customHeight="1" x14ac:dyDescent="0.2">
      <c r="A41" s="51" t="s">
        <v>22</v>
      </c>
      <c r="B41" s="51"/>
      <c r="C41" s="52">
        <f t="shared" ref="C41:F41" si="35">C9+C37+C39</f>
        <v>-1364.2400000000014</v>
      </c>
      <c r="D41" s="52">
        <f t="shared" si="35"/>
        <v>-2013.2100000000012</v>
      </c>
      <c r="E41" s="52">
        <f t="shared" si="35"/>
        <v>8.4099999999998829</v>
      </c>
      <c r="F41" s="52">
        <f t="shared" si="35"/>
        <v>2664.61</v>
      </c>
      <c r="G41" s="52">
        <f t="shared" ref="G41:H41" si="36">G9+G37+G39</f>
        <v>4078.4399999999982</v>
      </c>
      <c r="H41" s="52">
        <f t="shared" si="36"/>
        <v>3144.3199999999974</v>
      </c>
      <c r="I41" s="52">
        <f t="shared" ref="I41:J41" si="37">I9+I37+I39</f>
        <v>3144.3199999999974</v>
      </c>
      <c r="J41" s="52">
        <f t="shared" si="37"/>
        <v>3144.3199999999974</v>
      </c>
      <c r="K41" s="52">
        <f t="shared" ref="K41:L41" si="38">K9+K37+K39</f>
        <v>3144.3199999999974</v>
      </c>
      <c r="L41" s="52">
        <f t="shared" si="38"/>
        <v>3144.3199999999974</v>
      </c>
      <c r="M41" s="52">
        <f t="shared" ref="M41:N41" si="39">M9+M37+M39</f>
        <v>3144.3199999999974</v>
      </c>
      <c r="N41" s="52">
        <f t="shared" si="39"/>
        <v>3144.3199999999974</v>
      </c>
      <c r="O41" s="4"/>
      <c r="P41" s="52">
        <f t="shared" ref="P41" si="40">P9+P37+P39</f>
        <v>3144.3200000000029</v>
      </c>
    </row>
    <row r="43" spans="1:16" ht="15.95" customHeight="1" x14ac:dyDescent="0.25">
      <c r="A43" s="66"/>
    </row>
    <row r="45" spans="1:16" x14ac:dyDescent="0.25">
      <c r="C45" s="97"/>
      <c r="D45" s="97"/>
      <c r="E45" s="97"/>
      <c r="F45" s="97"/>
      <c r="G45" s="97"/>
      <c r="H45" s="97"/>
    </row>
  </sheetData>
  <mergeCells count="5">
    <mergeCell ref="A1:B1"/>
    <mergeCell ref="A2:B2"/>
    <mergeCell ref="A3:P3"/>
    <mergeCell ref="A4:P4"/>
    <mergeCell ref="P6:P7"/>
  </mergeCells>
  <phoneticPr fontId="18" type="noConversion"/>
  <printOptions horizontalCentered="1"/>
  <pageMargins left="0.55118110236220474" right="0.55118110236220474" top="1.1811023622047245" bottom="0.59055118110236227" header="0.59055118110236227" footer="0.31496062992125984"/>
  <pageSetup paperSize="9" scale="64" fitToHeight="0" orientation="portrait" r:id="rId1"/>
  <headerFooter>
    <oddFooter>&amp;C 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8756F-FA51-4691-A023-B5DDA6BE567F}">
  <dimension ref="A1:S31"/>
  <sheetViews>
    <sheetView showGridLines="0" zoomScale="80" zoomScaleNormal="80" workbookViewId="0">
      <selection activeCell="R3" sqref="R3"/>
    </sheetView>
  </sheetViews>
  <sheetFormatPr defaultColWidth="9.140625" defaultRowHeight="15" x14ac:dyDescent="0.25"/>
  <cols>
    <col min="1" max="1" width="77.140625" style="1" customWidth="1"/>
    <col min="2" max="2" width="2.7109375" style="1" customWidth="1"/>
    <col min="3" max="8" width="13.140625" style="1" customWidth="1"/>
    <col min="9" max="13" width="9.140625" style="1" customWidth="1"/>
    <col min="14" max="14" width="6.85546875" style="1" customWidth="1"/>
    <col min="15" max="17" width="9.140625" style="1"/>
    <col min="18" max="20" width="16.42578125" style="1" customWidth="1"/>
    <col min="21" max="16384" width="9.140625" style="1"/>
  </cols>
  <sheetData>
    <row r="1" spans="1:8" ht="48" customHeight="1" x14ac:dyDescent="0.25">
      <c r="A1" s="98"/>
      <c r="B1" s="98"/>
    </row>
    <row r="2" spans="1:8" ht="21.95" customHeight="1" x14ac:dyDescent="0.25">
      <c r="A2" s="98"/>
      <c r="B2" s="98"/>
    </row>
    <row r="3" spans="1:8" ht="18" customHeight="1" x14ac:dyDescent="0.25">
      <c r="A3" s="104" t="s">
        <v>47</v>
      </c>
      <c r="B3" s="104"/>
      <c r="C3" s="104"/>
      <c r="D3" s="104"/>
      <c r="E3" s="104"/>
      <c r="F3" s="104"/>
      <c r="G3" s="104"/>
      <c r="H3" s="104"/>
    </row>
    <row r="4" spans="1:8" ht="19.5" customHeight="1" x14ac:dyDescent="0.25">
      <c r="A4" s="105" t="s">
        <v>48</v>
      </c>
      <c r="B4" s="105"/>
      <c r="C4" s="105"/>
      <c r="D4" s="105"/>
      <c r="E4" s="105"/>
      <c r="F4" s="105"/>
      <c r="G4" s="105"/>
      <c r="H4" s="105"/>
    </row>
    <row r="5" spans="1:8" ht="27" customHeight="1" x14ac:dyDescent="0.25">
      <c r="A5" s="43"/>
      <c r="B5" s="43"/>
      <c r="C5" s="43"/>
      <c r="D5" s="43"/>
      <c r="E5" s="43"/>
      <c r="F5" s="43"/>
      <c r="G5" s="43"/>
      <c r="H5" s="43"/>
    </row>
    <row r="6" spans="1:8" s="6" customFormat="1" x14ac:dyDescent="0.25">
      <c r="A6" s="39"/>
      <c r="B6" s="39"/>
      <c r="C6" s="40" t="s">
        <v>43</v>
      </c>
      <c r="D6" s="40" t="s">
        <v>38</v>
      </c>
      <c r="E6" s="40" t="s">
        <v>32</v>
      </c>
      <c r="F6" s="40" t="s">
        <v>33</v>
      </c>
      <c r="G6" s="40" t="s">
        <v>34</v>
      </c>
      <c r="H6" s="40" t="s">
        <v>35</v>
      </c>
    </row>
    <row r="7" spans="1:8" s="8" customFormat="1" ht="12" thickBot="1" x14ac:dyDescent="0.3">
      <c r="A7" s="41"/>
      <c r="B7" s="41"/>
      <c r="C7" s="42">
        <v>2025</v>
      </c>
      <c r="D7" s="42">
        <v>2025</v>
      </c>
      <c r="E7" s="42">
        <v>2025</v>
      </c>
      <c r="F7" s="42">
        <v>2025</v>
      </c>
      <c r="G7" s="42">
        <v>2025</v>
      </c>
      <c r="H7" s="42">
        <v>2025</v>
      </c>
    </row>
    <row r="8" spans="1:8" x14ac:dyDescent="0.25">
      <c r="A8" s="43"/>
      <c r="B8" s="43"/>
      <c r="C8" s="43"/>
      <c r="D8" s="43"/>
      <c r="E8" s="43"/>
      <c r="F8" s="43"/>
      <c r="G8" s="43"/>
      <c r="H8" s="43"/>
    </row>
    <row r="9" spans="1:8" s="73" customFormat="1" ht="30" customHeight="1" thickBot="1" x14ac:dyDescent="0.3">
      <c r="A9" s="70" t="s">
        <v>23</v>
      </c>
      <c r="B9" s="71"/>
      <c r="C9" s="72">
        <v>-1364.2400000000014</v>
      </c>
      <c r="D9" s="72">
        <v>-2013.2100000000012</v>
      </c>
      <c r="E9" s="72">
        <v>8</v>
      </c>
      <c r="F9" s="72">
        <v>2664.61</v>
      </c>
      <c r="G9" s="72">
        <v>4078</v>
      </c>
      <c r="H9" s="72">
        <v>3144.3199999999974</v>
      </c>
    </row>
    <row r="10" spans="1:8" s="75" customFormat="1" ht="30" customHeight="1" x14ac:dyDescent="0.25">
      <c r="A10" s="74"/>
      <c r="B10" s="74"/>
      <c r="C10" s="74"/>
      <c r="D10" s="74"/>
      <c r="E10" s="74"/>
      <c r="F10" s="74"/>
      <c r="G10" s="74"/>
      <c r="H10" s="74"/>
    </row>
    <row r="11" spans="1:8" s="79" customFormat="1" ht="30" customHeight="1" x14ac:dyDescent="0.25">
      <c r="A11" s="76" t="s">
        <v>30</v>
      </c>
      <c r="B11" s="77"/>
      <c r="C11" s="78"/>
      <c r="D11" s="78"/>
      <c r="E11" s="78"/>
      <c r="F11" s="78"/>
      <c r="G11" s="78"/>
      <c r="H11" s="78"/>
    </row>
    <row r="12" spans="1:8" s="79" customFormat="1" ht="20.100000000000001" customHeight="1" x14ac:dyDescent="0.25">
      <c r="A12" s="80"/>
      <c r="B12" s="77"/>
      <c r="C12" s="81"/>
      <c r="D12" s="81"/>
      <c r="E12" s="81"/>
      <c r="F12" s="81"/>
      <c r="G12" s="81"/>
      <c r="H12" s="81"/>
    </row>
    <row r="13" spans="1:8" s="79" customFormat="1" ht="30" customHeight="1" x14ac:dyDescent="0.25">
      <c r="A13" s="82" t="s">
        <v>24</v>
      </c>
      <c r="B13" s="77"/>
      <c r="C13" s="83">
        <v>302</v>
      </c>
      <c r="D13" s="83">
        <v>636</v>
      </c>
      <c r="E13" s="83">
        <v>957</v>
      </c>
      <c r="F13" s="83">
        <v>1272</v>
      </c>
      <c r="G13" s="83">
        <v>1612</v>
      </c>
      <c r="H13" s="83">
        <v>1954</v>
      </c>
    </row>
    <row r="14" spans="1:8" s="79" customFormat="1" ht="45.75" customHeight="1" x14ac:dyDescent="0.25">
      <c r="A14" s="82" t="s">
        <v>25</v>
      </c>
      <c r="B14" s="77"/>
      <c r="C14" s="83">
        <v>1262</v>
      </c>
      <c r="D14" s="83">
        <v>1449</v>
      </c>
      <c r="E14" s="83">
        <v>-1</v>
      </c>
      <c r="F14" s="83">
        <v>-57</v>
      </c>
      <c r="G14" s="83">
        <v>15</v>
      </c>
      <c r="H14" s="83">
        <v>1</v>
      </c>
    </row>
    <row r="15" spans="1:8" s="79" customFormat="1" ht="30" customHeight="1" x14ac:dyDescent="0.25">
      <c r="A15" s="82" t="s">
        <v>26</v>
      </c>
      <c r="B15" s="77"/>
      <c r="C15" s="83">
        <f>-67-0.4</f>
        <v>-67.400000000000006</v>
      </c>
      <c r="D15" s="83">
        <v>-58</v>
      </c>
      <c r="E15" s="83">
        <v>0</v>
      </c>
      <c r="F15" s="83">
        <v>-1</v>
      </c>
      <c r="G15" s="83">
        <v>19</v>
      </c>
      <c r="H15" s="83">
        <v>0</v>
      </c>
    </row>
    <row r="16" spans="1:8" s="75" customFormat="1" ht="30" customHeight="1" x14ac:dyDescent="0.25">
      <c r="A16" s="82" t="s">
        <v>27</v>
      </c>
      <c r="B16" s="77"/>
      <c r="C16" s="83">
        <v>0</v>
      </c>
      <c r="D16" s="83">
        <v>0</v>
      </c>
      <c r="E16" s="83">
        <v>0</v>
      </c>
      <c r="F16" s="83">
        <v>0</v>
      </c>
      <c r="G16" s="83">
        <v>0</v>
      </c>
      <c r="H16" s="83">
        <v>0</v>
      </c>
    </row>
    <row r="17" spans="1:19" s="87" customFormat="1" ht="20.100000000000001" customHeight="1" x14ac:dyDescent="0.25">
      <c r="A17" s="84"/>
      <c r="B17" s="85"/>
      <c r="C17" s="86"/>
      <c r="D17" s="86"/>
      <c r="E17" s="86"/>
      <c r="F17" s="86"/>
      <c r="G17" s="86"/>
      <c r="H17" s="86"/>
    </row>
    <row r="18" spans="1:19" s="79" customFormat="1" ht="30" customHeight="1" thickBot="1" x14ac:dyDescent="0.3">
      <c r="A18" s="88" t="s">
        <v>28</v>
      </c>
      <c r="B18" s="89"/>
      <c r="C18" s="90">
        <f t="shared" ref="C18:D18" si="0">SUM(C9:C16)</f>
        <v>132.35999999999862</v>
      </c>
      <c r="D18" s="90">
        <f t="shared" si="0"/>
        <v>13.789999999998827</v>
      </c>
      <c r="E18" s="90">
        <f t="shared" ref="E18:F18" si="1">SUM(E9:E16)</f>
        <v>964</v>
      </c>
      <c r="F18" s="90">
        <f t="shared" si="1"/>
        <v>3878.61</v>
      </c>
      <c r="G18" s="90">
        <f t="shared" ref="G18:H18" si="2">SUM(G9:G16)</f>
        <v>5724</v>
      </c>
      <c r="H18" s="90">
        <f t="shared" si="2"/>
        <v>5099.3199999999979</v>
      </c>
    </row>
    <row r="19" spans="1:19" ht="15.95" customHeight="1" x14ac:dyDescent="0.25"/>
    <row r="30" spans="1:19" x14ac:dyDescent="0.25">
      <c r="S30" s="1">
        <v>68.900000000000006</v>
      </c>
    </row>
    <row r="31" spans="1:19" x14ac:dyDescent="0.25">
      <c r="S31" s="1">
        <f>S30/1000</f>
        <v>6.8900000000000003E-2</v>
      </c>
    </row>
  </sheetData>
  <mergeCells count="4">
    <mergeCell ref="A1:B1"/>
    <mergeCell ref="A2:B2"/>
    <mergeCell ref="A4:H4"/>
    <mergeCell ref="A3:H3"/>
  </mergeCells>
  <phoneticPr fontId="18" type="noConversion"/>
  <printOptions horizontalCentered="1"/>
  <pageMargins left="0.47244094488188981" right="0.47244094488188981" top="1.1811023622047245" bottom="0.59055118110236227" header="0.59055118110236227" footer="0.31496062992125984"/>
  <pageSetup paperSize="9" scale="58" orientation="portrait" r:id="rId1"/>
  <headerFooter>
    <oddFooter>&amp;C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AB7C-DD52-466E-95E6-1FDA84875883}">
  <dimension ref="A1:X46"/>
  <sheetViews>
    <sheetView showGridLines="0" zoomScale="70" zoomScaleNormal="70" workbookViewId="0">
      <pane xSplit="2" ySplit="9" topLeftCell="C10" activePane="bottomRight" state="frozen"/>
      <selection activeCell="R3" sqref="R3"/>
      <selection pane="topRight" activeCell="R3" sqref="R3"/>
      <selection pane="bottomLeft" activeCell="R3" sqref="R3"/>
      <selection pane="bottomRight" activeCell="Q36" sqref="Q36"/>
    </sheetView>
  </sheetViews>
  <sheetFormatPr defaultColWidth="9.140625" defaultRowHeight="15" x14ac:dyDescent="0.25"/>
  <cols>
    <col min="1" max="1" width="49.5703125" style="1" customWidth="1"/>
    <col min="2" max="2" width="2.7109375" style="1" customWidth="1"/>
    <col min="3" max="8" width="12.28515625" style="1" customWidth="1"/>
    <col min="9" max="9" width="6" style="1" hidden="1" customWidth="1"/>
    <col min="10" max="10" width="7.140625" style="1" hidden="1" customWidth="1"/>
    <col min="11" max="11" width="6.28515625" style="1" hidden="1" customWidth="1"/>
    <col min="12" max="12" width="6.7109375" style="1" hidden="1" customWidth="1"/>
    <col min="13" max="13" width="6.85546875" style="1" hidden="1" customWidth="1"/>
    <col min="14" max="14" width="6.28515625" style="1" hidden="1" customWidth="1"/>
    <col min="15" max="15" width="3" style="1" customWidth="1"/>
    <col min="16" max="16" width="12.28515625" style="1" customWidth="1"/>
    <col min="17" max="16384" width="9.140625" style="1"/>
  </cols>
  <sheetData>
    <row r="1" spans="1:24" ht="53.25" customHeight="1" x14ac:dyDescent="0.25">
      <c r="A1" s="98"/>
      <c r="B1" s="98"/>
    </row>
    <row r="2" spans="1:24" ht="21.95" customHeight="1" x14ac:dyDescent="0.25">
      <c r="A2" s="98"/>
      <c r="B2" s="98"/>
    </row>
    <row r="3" spans="1:24" ht="33.75" customHeight="1" x14ac:dyDescent="0.25">
      <c r="A3" s="104" t="s">
        <v>50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24" ht="21.95" customHeight="1" x14ac:dyDescent="0.25">
      <c r="A4" s="103" t="s">
        <v>49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24" s="4" customFormat="1" ht="21.95" customHeight="1" x14ac:dyDescent="0.25">
      <c r="A5" s="2"/>
      <c r="B5" s="3"/>
    </row>
    <row r="6" spans="1:24" s="39" customFormat="1" ht="14.25" x14ac:dyDescent="0.2">
      <c r="C6" s="40" t="s">
        <v>43</v>
      </c>
      <c r="D6" s="40" t="s">
        <v>38</v>
      </c>
      <c r="E6" s="40" t="s">
        <v>32</v>
      </c>
      <c r="F6" s="40" t="s">
        <v>33</v>
      </c>
      <c r="G6" s="40" t="s">
        <v>34</v>
      </c>
      <c r="H6" s="40" t="s">
        <v>35</v>
      </c>
      <c r="I6" s="40" t="s">
        <v>36</v>
      </c>
      <c r="J6" s="40" t="s">
        <v>37</v>
      </c>
      <c r="K6" s="40" t="s">
        <v>39</v>
      </c>
      <c r="L6" s="40" t="s">
        <v>40</v>
      </c>
      <c r="M6" s="40" t="s">
        <v>41</v>
      </c>
      <c r="N6" s="40" t="s">
        <v>42</v>
      </c>
      <c r="O6" s="4"/>
      <c r="P6" s="101">
        <v>2025</v>
      </c>
    </row>
    <row r="7" spans="1:24" s="41" customFormat="1" ht="15.75" customHeight="1" thickBot="1" x14ac:dyDescent="0.25">
      <c r="C7" s="42">
        <v>2025</v>
      </c>
      <c r="D7" s="42">
        <v>2025</v>
      </c>
      <c r="E7" s="42">
        <v>2025</v>
      </c>
      <c r="F7" s="42">
        <v>2025</v>
      </c>
      <c r="G7" s="42">
        <v>2025</v>
      </c>
      <c r="H7" s="42">
        <v>2025</v>
      </c>
      <c r="I7" s="42">
        <v>2025</v>
      </c>
      <c r="J7" s="42">
        <v>2025</v>
      </c>
      <c r="K7" s="42">
        <v>2025</v>
      </c>
      <c r="L7" s="42">
        <v>2025</v>
      </c>
      <c r="M7" s="42">
        <v>2025</v>
      </c>
      <c r="N7" s="42">
        <v>2025</v>
      </c>
      <c r="O7" s="4"/>
      <c r="P7" s="102"/>
    </row>
    <row r="8" spans="1:24" s="43" customFormat="1" ht="7.5" customHeight="1" x14ac:dyDescent="0.2">
      <c r="O8" s="4"/>
    </row>
    <row r="9" spans="1:24" s="45" customFormat="1" ht="21.75" customHeight="1" thickBot="1" x14ac:dyDescent="0.25">
      <c r="A9" s="44" t="s">
        <v>0</v>
      </c>
      <c r="C9" s="46">
        <f>41.63+1.35</f>
        <v>42.980000000000004</v>
      </c>
      <c r="D9" s="46">
        <f t="shared" ref="D9:N9" si="0">C41</f>
        <v>43.300000000000004</v>
      </c>
      <c r="E9" s="46">
        <f t="shared" si="0"/>
        <v>43.620000000000005</v>
      </c>
      <c r="F9" s="46">
        <f t="shared" si="0"/>
        <v>45.03</v>
      </c>
      <c r="G9" s="46">
        <f t="shared" si="0"/>
        <v>47.120000000000005</v>
      </c>
      <c r="H9" s="46">
        <f t="shared" si="0"/>
        <v>48.320000000000007</v>
      </c>
      <c r="I9" s="46">
        <f t="shared" si="0"/>
        <v>49.420000000000009</v>
      </c>
      <c r="J9" s="46">
        <f t="shared" si="0"/>
        <v>49.420000000000009</v>
      </c>
      <c r="K9" s="46">
        <f t="shared" si="0"/>
        <v>49.420000000000009</v>
      </c>
      <c r="L9" s="46">
        <f t="shared" si="0"/>
        <v>49.420000000000009</v>
      </c>
      <c r="M9" s="46">
        <f t="shared" si="0"/>
        <v>49.420000000000009</v>
      </c>
      <c r="N9" s="46">
        <f t="shared" si="0"/>
        <v>49.420000000000009</v>
      </c>
      <c r="O9" s="4"/>
      <c r="P9" s="46">
        <f>C9</f>
        <v>42.980000000000004</v>
      </c>
    </row>
    <row r="10" spans="1:24" s="43" customFormat="1" ht="14.25" x14ac:dyDescent="0.2">
      <c r="O10" s="4"/>
    </row>
    <row r="11" spans="1:24" s="47" customFormat="1" ht="15" customHeight="1" x14ac:dyDescent="0.2">
      <c r="A11" s="47" t="s">
        <v>1</v>
      </c>
      <c r="O11" s="4"/>
    </row>
    <row r="12" spans="1:24" s="49" customFormat="1" ht="15" customHeight="1" x14ac:dyDescent="0.25">
      <c r="A12" s="48" t="s">
        <v>2</v>
      </c>
      <c r="C12" s="50">
        <v>0</v>
      </c>
      <c r="D12" s="50">
        <v>0</v>
      </c>
      <c r="E12" s="50">
        <v>3.35</v>
      </c>
      <c r="F12" s="50">
        <v>3.17</v>
      </c>
      <c r="G12" s="50">
        <f>1.17-0.3</f>
        <v>0.86999999999999988</v>
      </c>
      <c r="H12" s="50">
        <f>1.17-0.4</f>
        <v>0.76999999999999991</v>
      </c>
      <c r="I12" s="50"/>
      <c r="J12" s="50"/>
      <c r="K12" s="50"/>
      <c r="L12" s="50"/>
      <c r="M12" s="50"/>
      <c r="N12" s="50"/>
      <c r="O12" s="4"/>
      <c r="P12" s="50">
        <f>SUM(C12:O12)</f>
        <v>8.16</v>
      </c>
      <c r="T12"/>
      <c r="U12"/>
      <c r="V12"/>
      <c r="W12"/>
      <c r="X12"/>
    </row>
    <row r="13" spans="1:24" s="49" customFormat="1" ht="15" customHeight="1" x14ac:dyDescent="0.25">
      <c r="A13" s="48" t="s">
        <v>3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/>
      <c r="J13" s="50"/>
      <c r="K13" s="50"/>
      <c r="L13" s="50"/>
      <c r="M13" s="50"/>
      <c r="N13" s="50"/>
      <c r="O13" s="4"/>
      <c r="P13" s="50">
        <f t="shared" ref="P13:P17" si="1">SUM(C13:O13)</f>
        <v>0</v>
      </c>
      <c r="T13"/>
      <c r="U13"/>
      <c r="V13"/>
      <c r="W13"/>
      <c r="X13"/>
    </row>
    <row r="14" spans="1:24" s="49" customFormat="1" ht="15" customHeight="1" x14ac:dyDescent="0.25">
      <c r="A14" s="48" t="s">
        <v>4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/>
      <c r="J14" s="50"/>
      <c r="K14" s="50"/>
      <c r="L14" s="50"/>
      <c r="M14" s="50"/>
      <c r="N14" s="50"/>
      <c r="O14" s="4"/>
      <c r="P14" s="50">
        <f t="shared" si="1"/>
        <v>0</v>
      </c>
      <c r="T14"/>
      <c r="U14"/>
      <c r="V14"/>
      <c r="W14"/>
      <c r="X14"/>
    </row>
    <row r="15" spans="1:24" s="49" customFormat="1" ht="15" customHeight="1" x14ac:dyDescent="0.25">
      <c r="A15" s="48" t="s">
        <v>5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/>
      <c r="J15" s="50"/>
      <c r="K15" s="50"/>
      <c r="L15" s="50"/>
      <c r="M15" s="50"/>
      <c r="N15" s="50"/>
      <c r="O15" s="4"/>
      <c r="P15" s="50">
        <f t="shared" si="1"/>
        <v>0</v>
      </c>
      <c r="T15"/>
      <c r="U15"/>
      <c r="V15"/>
      <c r="W15"/>
      <c r="X15"/>
    </row>
    <row r="16" spans="1:24" s="49" customFormat="1" ht="15" customHeight="1" x14ac:dyDescent="0.25">
      <c r="A16" s="48" t="s">
        <v>6</v>
      </c>
      <c r="C16" s="50">
        <v>0.32</v>
      </c>
      <c r="D16" s="50">
        <v>0.32</v>
      </c>
      <c r="E16" s="50">
        <v>0.31</v>
      </c>
      <c r="F16" s="50">
        <v>0.32</v>
      </c>
      <c r="G16" s="50">
        <v>0.33</v>
      </c>
      <c r="H16" s="50">
        <v>0.33</v>
      </c>
      <c r="I16" s="50"/>
      <c r="J16" s="50"/>
      <c r="K16" s="50"/>
      <c r="L16" s="50"/>
      <c r="M16" s="50"/>
      <c r="N16" s="50"/>
      <c r="O16" s="4"/>
      <c r="P16" s="50">
        <f t="shared" si="1"/>
        <v>1.9300000000000002</v>
      </c>
      <c r="T16" s="94"/>
      <c r="U16" s="94"/>
      <c r="V16" s="94"/>
      <c r="W16" s="94"/>
      <c r="X16" s="94"/>
    </row>
    <row r="17" spans="1:24" s="49" customFormat="1" ht="15" customHeight="1" x14ac:dyDescent="0.25">
      <c r="A17" s="48" t="s">
        <v>7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/>
      <c r="K17" s="50"/>
      <c r="L17" s="50"/>
      <c r="M17" s="50"/>
      <c r="N17" s="50"/>
      <c r="O17" s="4"/>
      <c r="P17" s="50">
        <f t="shared" si="1"/>
        <v>0</v>
      </c>
      <c r="T17"/>
      <c r="U17"/>
      <c r="V17"/>
      <c r="W17"/>
      <c r="X17"/>
    </row>
    <row r="18" spans="1:24" s="11" customFormat="1" ht="15" customHeight="1" x14ac:dyDescent="0.25">
      <c r="A18" s="51" t="s">
        <v>8</v>
      </c>
      <c r="B18" s="51"/>
      <c r="C18" s="52">
        <f t="shared" ref="C18:F18" si="2">SUM(C12:C17)</f>
        <v>0.32</v>
      </c>
      <c r="D18" s="52">
        <f t="shared" si="2"/>
        <v>0.32</v>
      </c>
      <c r="E18" s="52">
        <f t="shared" ref="E18" si="3">SUM(E12:E17)</f>
        <v>3.66</v>
      </c>
      <c r="F18" s="52">
        <f t="shared" si="2"/>
        <v>3.4899999999999998</v>
      </c>
      <c r="G18" s="52">
        <f t="shared" ref="G18:H18" si="4">SUM(G12:G17)</f>
        <v>1.2</v>
      </c>
      <c r="H18" s="52">
        <f t="shared" si="4"/>
        <v>1.0999999999999999</v>
      </c>
      <c r="I18" s="52">
        <f t="shared" ref="I18:J18" si="5">SUM(I12:I17)</f>
        <v>0</v>
      </c>
      <c r="J18" s="52">
        <f t="shared" si="5"/>
        <v>0</v>
      </c>
      <c r="K18" s="52">
        <f t="shared" ref="K18:L18" si="6">SUM(K12:K17)</f>
        <v>0</v>
      </c>
      <c r="L18" s="52">
        <f t="shared" si="6"/>
        <v>0</v>
      </c>
      <c r="M18" s="52">
        <f t="shared" ref="M18:N18" si="7">SUM(M12:M17)</f>
        <v>0</v>
      </c>
      <c r="N18" s="52">
        <f t="shared" si="7"/>
        <v>0</v>
      </c>
      <c r="O18" s="4"/>
      <c r="P18" s="52">
        <f t="shared" ref="P18" si="8">SUM(P12:P17)</f>
        <v>10.09</v>
      </c>
      <c r="T18"/>
      <c r="U18"/>
      <c r="V18"/>
      <c r="W18"/>
      <c r="X18"/>
    </row>
    <row r="19" spans="1:24" s="43" customFormat="1" ht="15" customHeight="1" x14ac:dyDescent="0.25"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4"/>
      <c r="P19" s="53"/>
      <c r="T19"/>
      <c r="U19"/>
      <c r="V19"/>
      <c r="W19"/>
      <c r="X19"/>
    </row>
    <row r="20" spans="1:24" s="47" customFormat="1" ht="15" customHeight="1" x14ac:dyDescent="0.25">
      <c r="A20" s="47" t="s"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0"/>
      <c r="O20" s="4"/>
      <c r="P20" s="54"/>
      <c r="T20"/>
      <c r="U20"/>
      <c r="V20"/>
      <c r="W20"/>
      <c r="X20"/>
    </row>
    <row r="21" spans="1:24" s="49" customFormat="1" ht="15" customHeight="1" x14ac:dyDescent="0.2">
      <c r="A21" s="48" t="s">
        <v>10</v>
      </c>
      <c r="C21" s="55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5"/>
      <c r="J21" s="55"/>
      <c r="K21" s="55"/>
      <c r="L21" s="55"/>
      <c r="M21" s="55"/>
      <c r="N21" s="50"/>
      <c r="O21" s="4"/>
      <c r="P21" s="50">
        <f t="shared" ref="P21:P23" si="9">SUM(C21:O21)</f>
        <v>0</v>
      </c>
    </row>
    <row r="22" spans="1:24" s="49" customFormat="1" ht="15" customHeight="1" x14ac:dyDescent="0.2">
      <c r="A22" s="48" t="s">
        <v>11</v>
      </c>
      <c r="C22" s="55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5"/>
      <c r="J22" s="55"/>
      <c r="K22" s="55"/>
      <c r="L22" s="55"/>
      <c r="M22" s="55"/>
      <c r="N22" s="50"/>
      <c r="O22" s="4"/>
      <c r="P22" s="50">
        <f t="shared" si="9"/>
        <v>0</v>
      </c>
    </row>
    <row r="23" spans="1:24" s="49" customFormat="1" ht="15" customHeight="1" x14ac:dyDescent="0.2">
      <c r="A23" s="48" t="s">
        <v>12</v>
      </c>
      <c r="C23" s="55">
        <v>0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5"/>
      <c r="J23" s="55"/>
      <c r="K23" s="55"/>
      <c r="L23" s="55"/>
      <c r="M23" s="55"/>
      <c r="N23" s="50"/>
      <c r="O23" s="4"/>
      <c r="P23" s="50">
        <f t="shared" si="9"/>
        <v>0</v>
      </c>
    </row>
    <row r="24" spans="1:24" s="38" customFormat="1" ht="15" customHeight="1" x14ac:dyDescent="0.2">
      <c r="A24" s="56" t="s">
        <v>13</v>
      </c>
      <c r="B24" s="57"/>
      <c r="C24" s="58">
        <f t="shared" ref="C24:D24" si="10">SUM(C21:C23)</f>
        <v>0</v>
      </c>
      <c r="D24" s="58">
        <f t="shared" si="10"/>
        <v>0</v>
      </c>
      <c r="E24" s="58">
        <f t="shared" ref="E24:G24" si="11">SUM(E21:E23)</f>
        <v>0</v>
      </c>
      <c r="F24" s="58">
        <f t="shared" si="11"/>
        <v>0</v>
      </c>
      <c r="G24" s="58">
        <f t="shared" si="11"/>
        <v>0</v>
      </c>
      <c r="H24" s="58">
        <f t="shared" ref="H24" si="12">SUM(H21:H23)</f>
        <v>0</v>
      </c>
      <c r="I24" s="58">
        <f t="shared" ref="I24:J24" si="13">SUM(I21:I23)</f>
        <v>0</v>
      </c>
      <c r="J24" s="58">
        <f t="shared" si="13"/>
        <v>0</v>
      </c>
      <c r="K24" s="58">
        <f t="shared" ref="K24:L24" si="14">SUM(K21:K23)</f>
        <v>0</v>
      </c>
      <c r="L24" s="58">
        <f t="shared" si="14"/>
        <v>0</v>
      </c>
      <c r="M24" s="58">
        <f t="shared" ref="M24:N24" si="15">SUM(M21:M23)</f>
        <v>0</v>
      </c>
      <c r="N24" s="58">
        <f t="shared" si="15"/>
        <v>0</v>
      </c>
      <c r="O24" s="4"/>
      <c r="P24" s="58">
        <f t="shared" ref="P24" si="16">SUM(P21:P23)</f>
        <v>0</v>
      </c>
    </row>
    <row r="25" spans="1:24" s="49" customFormat="1" ht="15" customHeight="1" x14ac:dyDescent="0.2">
      <c r="A25" s="48" t="s">
        <v>14</v>
      </c>
      <c r="C25" s="55">
        <v>0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5"/>
      <c r="J25" s="55"/>
      <c r="K25" s="55"/>
      <c r="L25" s="55"/>
      <c r="M25" s="55"/>
      <c r="N25" s="50"/>
      <c r="O25" s="4"/>
      <c r="P25" s="50">
        <f t="shared" ref="P25:P27" si="17">SUM(C25:O25)</f>
        <v>0</v>
      </c>
    </row>
    <row r="26" spans="1:24" s="49" customFormat="1" ht="15" customHeight="1" x14ac:dyDescent="0.2">
      <c r="A26" s="48" t="s">
        <v>15</v>
      </c>
      <c r="C26" s="55">
        <v>0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5"/>
      <c r="J26" s="55"/>
      <c r="K26" s="55"/>
      <c r="L26" s="55"/>
      <c r="M26" s="55"/>
      <c r="N26" s="50"/>
      <c r="O26" s="4"/>
      <c r="P26" s="50">
        <f t="shared" si="17"/>
        <v>0</v>
      </c>
    </row>
    <row r="27" spans="1:24" s="49" customFormat="1" ht="15" customHeight="1" x14ac:dyDescent="0.2">
      <c r="A27" s="48" t="s">
        <v>7</v>
      </c>
      <c r="C27" s="55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5"/>
      <c r="J27" s="55"/>
      <c r="K27" s="55"/>
      <c r="L27" s="55"/>
      <c r="M27" s="55"/>
      <c r="N27" s="50"/>
      <c r="O27" s="4"/>
      <c r="P27" s="50">
        <f t="shared" si="17"/>
        <v>0</v>
      </c>
    </row>
    <row r="28" spans="1:24" s="49" customFormat="1" ht="15" customHeight="1" x14ac:dyDescent="0.2">
      <c r="A28" s="48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4"/>
      <c r="P28" s="55"/>
    </row>
    <row r="29" spans="1:24" s="11" customFormat="1" ht="15" customHeight="1" x14ac:dyDescent="0.2">
      <c r="A29" s="51" t="s">
        <v>8</v>
      </c>
      <c r="B29" s="51"/>
      <c r="C29" s="52">
        <f t="shared" ref="C29:F29" si="18">SUM(C24:C27)</f>
        <v>0</v>
      </c>
      <c r="D29" s="52">
        <f t="shared" si="18"/>
        <v>0</v>
      </c>
      <c r="E29" s="52">
        <f t="shared" ref="E29" si="19">SUM(E24:E27)</f>
        <v>0</v>
      </c>
      <c r="F29" s="52">
        <f t="shared" si="18"/>
        <v>0</v>
      </c>
      <c r="G29" s="52">
        <f t="shared" ref="G29:H29" si="20">SUM(G24:G27)</f>
        <v>0</v>
      </c>
      <c r="H29" s="52">
        <f t="shared" si="20"/>
        <v>0</v>
      </c>
      <c r="I29" s="52">
        <f t="shared" ref="I29:J29" si="21">SUM(I24:I27)</f>
        <v>0</v>
      </c>
      <c r="J29" s="52">
        <f t="shared" si="21"/>
        <v>0</v>
      </c>
      <c r="K29" s="52">
        <f t="shared" ref="K29:L29" si="22">SUM(K24:K27)</f>
        <v>0</v>
      </c>
      <c r="L29" s="52">
        <f t="shared" si="22"/>
        <v>0</v>
      </c>
      <c r="M29" s="52">
        <f t="shared" ref="M29:N29" si="23">SUM(M24:M27)</f>
        <v>0</v>
      </c>
      <c r="N29" s="52">
        <f t="shared" si="23"/>
        <v>0</v>
      </c>
      <c r="O29" s="4"/>
      <c r="P29" s="52">
        <f t="shared" ref="P29" si="24">SUM(P24:P27)</f>
        <v>0</v>
      </c>
    </row>
    <row r="30" spans="1:24" s="43" customFormat="1" ht="15" customHeight="1" x14ac:dyDescent="0.2"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4"/>
      <c r="P30" s="53"/>
    </row>
    <row r="31" spans="1:24" s="47" customFormat="1" ht="15" customHeight="1" x14ac:dyDescent="0.2">
      <c r="A31" s="47" t="s">
        <v>16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4"/>
      <c r="P31" s="54"/>
    </row>
    <row r="32" spans="1:24" s="49" customFormat="1" ht="15" customHeight="1" x14ac:dyDescent="0.2">
      <c r="A32" s="48" t="s">
        <v>17</v>
      </c>
      <c r="C32" s="55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5"/>
      <c r="J32" s="55"/>
      <c r="K32" s="55"/>
      <c r="L32" s="55"/>
      <c r="M32" s="55"/>
      <c r="N32" s="50"/>
      <c r="O32" s="4"/>
      <c r="P32" s="50">
        <f t="shared" ref="P32:P34" si="25">SUM(C32:O32)</f>
        <v>0</v>
      </c>
    </row>
    <row r="33" spans="1:16" s="49" customFormat="1" ht="15" customHeight="1" x14ac:dyDescent="0.2">
      <c r="A33" s="48" t="s">
        <v>18</v>
      </c>
      <c r="C33" s="55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5"/>
      <c r="J33" s="55"/>
      <c r="K33" s="55"/>
      <c r="L33" s="55"/>
      <c r="M33" s="55"/>
      <c r="N33" s="50"/>
      <c r="O33" s="4"/>
      <c r="P33" s="50">
        <f t="shared" si="25"/>
        <v>0</v>
      </c>
    </row>
    <row r="34" spans="1:16" s="49" customFormat="1" ht="15" customHeight="1" x14ac:dyDescent="0.2">
      <c r="A34" s="48" t="s">
        <v>19</v>
      </c>
      <c r="C34" s="55">
        <v>0</v>
      </c>
      <c r="D34" s="50">
        <v>0</v>
      </c>
      <c r="E34" s="50">
        <v>-2.25</v>
      </c>
      <c r="F34" s="55">
        <v>-1.4</v>
      </c>
      <c r="G34" s="55">
        <v>0</v>
      </c>
      <c r="H34" s="50">
        <v>0</v>
      </c>
      <c r="I34" s="55"/>
      <c r="J34" s="55"/>
      <c r="K34" s="55"/>
      <c r="L34" s="55"/>
      <c r="M34" s="55"/>
      <c r="N34" s="55"/>
      <c r="O34" s="4"/>
      <c r="P34" s="50">
        <f t="shared" si="25"/>
        <v>-3.65</v>
      </c>
    </row>
    <row r="35" spans="1:16" s="26" customFormat="1" ht="15" customHeight="1" x14ac:dyDescent="0.2">
      <c r="A35" s="51" t="s">
        <v>8</v>
      </c>
      <c r="B35" s="51"/>
      <c r="C35" s="52">
        <f t="shared" ref="C35:F35" si="26">SUM(C32:C34)</f>
        <v>0</v>
      </c>
      <c r="D35" s="52">
        <f t="shared" si="26"/>
        <v>0</v>
      </c>
      <c r="E35" s="52">
        <f t="shared" ref="E35" si="27">SUM(E32:E34)</f>
        <v>-2.25</v>
      </c>
      <c r="F35" s="52">
        <f t="shared" si="26"/>
        <v>-1.4</v>
      </c>
      <c r="G35" s="52">
        <f t="shared" ref="G35:H35" si="28">SUM(G32:G34)</f>
        <v>0</v>
      </c>
      <c r="H35" s="52">
        <f t="shared" si="28"/>
        <v>0</v>
      </c>
      <c r="I35" s="52">
        <f t="shared" ref="I35:J35" si="29">SUM(I32:I34)</f>
        <v>0</v>
      </c>
      <c r="J35" s="52">
        <f t="shared" si="29"/>
        <v>0</v>
      </c>
      <c r="K35" s="52">
        <f t="shared" ref="K35:L35" si="30">SUM(K32:K34)</f>
        <v>0</v>
      </c>
      <c r="L35" s="52">
        <f t="shared" si="30"/>
        <v>0</v>
      </c>
      <c r="M35" s="52">
        <f t="shared" ref="M35:N35" si="31">SUM(M32:M34)</f>
        <v>0</v>
      </c>
      <c r="N35" s="52">
        <f t="shared" si="31"/>
        <v>0</v>
      </c>
      <c r="O35" s="4"/>
      <c r="P35" s="52">
        <f t="shared" ref="P35" si="32">SUM(P32:P34)</f>
        <v>-3.65</v>
      </c>
    </row>
    <row r="36" spans="1:16" ht="15" customHeight="1" x14ac:dyDescent="0.2">
      <c r="A36" s="43"/>
      <c r="B36" s="4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4"/>
      <c r="P36" s="53"/>
    </row>
    <row r="37" spans="1:16" s="11" customFormat="1" ht="15" customHeight="1" x14ac:dyDescent="0.2">
      <c r="A37" s="59" t="s">
        <v>20</v>
      </c>
      <c r="B37" s="60"/>
      <c r="C37" s="61">
        <f t="shared" ref="C37:F37" si="33">C18+C29+C35</f>
        <v>0.32</v>
      </c>
      <c r="D37" s="61">
        <f t="shared" si="33"/>
        <v>0.32</v>
      </c>
      <c r="E37" s="61">
        <f t="shared" ref="E37" si="34">E18+E29+E35</f>
        <v>1.4100000000000001</v>
      </c>
      <c r="F37" s="61">
        <f t="shared" si="33"/>
        <v>2.09</v>
      </c>
      <c r="G37" s="61">
        <f t="shared" ref="G37:H37" si="35">G18+G29+G35</f>
        <v>1.2</v>
      </c>
      <c r="H37" s="61">
        <f t="shared" si="35"/>
        <v>1.0999999999999999</v>
      </c>
      <c r="I37" s="61">
        <f t="shared" ref="I37:J37" si="36">I18+I29+I35</f>
        <v>0</v>
      </c>
      <c r="J37" s="61">
        <f t="shared" si="36"/>
        <v>0</v>
      </c>
      <c r="K37" s="61">
        <f t="shared" ref="K37:L37" si="37">K18+K29+K35</f>
        <v>0</v>
      </c>
      <c r="L37" s="61">
        <f t="shared" si="37"/>
        <v>0</v>
      </c>
      <c r="M37" s="61">
        <f t="shared" ref="M37:N37" si="38">M18+M29+M35</f>
        <v>0</v>
      </c>
      <c r="N37" s="61">
        <f t="shared" si="38"/>
        <v>0</v>
      </c>
      <c r="O37" s="4"/>
      <c r="P37" s="61">
        <f t="shared" ref="P37" si="39">P18+P29+P35</f>
        <v>6.4399999999999995</v>
      </c>
    </row>
    <row r="38" spans="1:16" s="29" customFormat="1" ht="15" customHeight="1" x14ac:dyDescent="0.2">
      <c r="A38" s="62"/>
      <c r="B38" s="62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4"/>
      <c r="P38" s="63"/>
    </row>
    <row r="39" spans="1:16" s="33" customFormat="1" ht="15" customHeight="1" x14ac:dyDescent="0.2">
      <c r="A39" s="64" t="s">
        <v>21</v>
      </c>
      <c r="B39" s="62"/>
      <c r="C39" s="65">
        <v>0</v>
      </c>
      <c r="D39" s="50">
        <v>0</v>
      </c>
      <c r="E39" s="50">
        <v>0</v>
      </c>
      <c r="F39" s="50">
        <v>0</v>
      </c>
      <c r="G39" s="50">
        <v>0</v>
      </c>
      <c r="H39" s="50">
        <v>0</v>
      </c>
      <c r="I39" s="65"/>
      <c r="J39" s="65"/>
      <c r="K39" s="65"/>
      <c r="L39" s="65"/>
      <c r="M39" s="65"/>
      <c r="N39" s="65"/>
      <c r="O39" s="4"/>
      <c r="P39" s="50">
        <f t="shared" ref="P39" si="40">SUM(C39:O39)</f>
        <v>0</v>
      </c>
    </row>
    <row r="40" spans="1:16" s="43" customFormat="1" ht="15" customHeight="1" x14ac:dyDescent="0.2"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4"/>
      <c r="P40" s="53"/>
    </row>
    <row r="41" spans="1:16" s="33" customFormat="1" ht="15" customHeight="1" x14ac:dyDescent="0.2">
      <c r="A41" s="51" t="s">
        <v>22</v>
      </c>
      <c r="B41" s="51"/>
      <c r="C41" s="52">
        <f t="shared" ref="C41:F41" si="41">C9+C37+C39</f>
        <v>43.300000000000004</v>
      </c>
      <c r="D41" s="52">
        <f t="shared" si="41"/>
        <v>43.620000000000005</v>
      </c>
      <c r="E41" s="52">
        <f t="shared" si="41"/>
        <v>45.03</v>
      </c>
      <c r="F41" s="52">
        <f t="shared" si="41"/>
        <v>47.120000000000005</v>
      </c>
      <c r="G41" s="52">
        <f t="shared" ref="G41:H41" si="42">G9+G37+G39</f>
        <v>48.320000000000007</v>
      </c>
      <c r="H41" s="52">
        <f t="shared" si="42"/>
        <v>49.420000000000009</v>
      </c>
      <c r="I41" s="52">
        <f t="shared" ref="I41:J41" si="43">I9+I37+I39</f>
        <v>49.420000000000009</v>
      </c>
      <c r="J41" s="52">
        <f t="shared" si="43"/>
        <v>49.420000000000009</v>
      </c>
      <c r="K41" s="52">
        <f t="shared" ref="K41:L41" si="44">K9+K37+K39</f>
        <v>49.420000000000009</v>
      </c>
      <c r="L41" s="52">
        <f t="shared" si="44"/>
        <v>49.420000000000009</v>
      </c>
      <c r="M41" s="52">
        <f t="shared" ref="M41:N41" si="45">M9+M37+M39</f>
        <v>49.420000000000009</v>
      </c>
      <c r="N41" s="52">
        <f t="shared" si="45"/>
        <v>49.420000000000009</v>
      </c>
      <c r="O41" s="4"/>
      <c r="P41" s="52">
        <f t="shared" ref="P41" si="46">P9+P37+P39</f>
        <v>49.42</v>
      </c>
    </row>
    <row r="43" spans="1:16" ht="15.95" customHeight="1" x14ac:dyDescent="0.25">
      <c r="A43" s="66"/>
    </row>
    <row r="44" spans="1:16" x14ac:dyDescent="0.25">
      <c r="A44" s="67"/>
    </row>
    <row r="45" spans="1:16" x14ac:dyDescent="0.25">
      <c r="A45" s="68"/>
    </row>
    <row r="46" spans="1:16" x14ac:dyDescent="0.25">
      <c r="A46" s="69"/>
    </row>
  </sheetData>
  <mergeCells count="5">
    <mergeCell ref="A1:B1"/>
    <mergeCell ref="A2:B2"/>
    <mergeCell ref="A3:P3"/>
    <mergeCell ref="A4:P4"/>
    <mergeCell ref="P6:P7"/>
  </mergeCells>
  <phoneticPr fontId="18" type="noConversion"/>
  <printOptions horizontalCentered="1"/>
  <pageMargins left="0.55118110236220474" right="0.55118110236220474" top="1.1811023622047245" bottom="0.59055118110236227" header="0.59055118110236227" footer="0.31496062992125984"/>
  <pageSetup paperSize="9" scale="64" fitToHeight="0" orientation="portrait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1E17D0-6CDD-4743-B6BD-F0A57C078269}"/>
</file>

<file path=customXml/itemProps2.xml><?xml version="1.0" encoding="utf-8"?>
<ds:datastoreItem xmlns:ds="http://schemas.openxmlformats.org/officeDocument/2006/customXml" ds:itemID="{DE00A581-4154-4B8E-BD16-567322966EBD}"/>
</file>

<file path=customXml/itemProps3.xml><?xml version="1.0" encoding="utf-8"?>
<ds:datastoreItem xmlns:ds="http://schemas.openxmlformats.org/officeDocument/2006/customXml" ds:itemID="{69BE0D76-7E09-40FF-9F16-32900866A4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6</vt:i4>
      </vt:variant>
    </vt:vector>
  </HeadingPairs>
  <TitlesOfParts>
    <vt:vector size="14" baseType="lpstr">
      <vt:lpstr>ICESP-CGs OP 88700_701</vt:lpstr>
      <vt:lpstr>BALANÇO</vt:lpstr>
      <vt:lpstr>DRE</vt:lpstr>
      <vt:lpstr>BALANÇO NOP</vt:lpstr>
      <vt:lpstr>DRE  NOP</vt:lpstr>
      <vt:lpstr>DFC</vt:lpstr>
      <vt:lpstr>CONCILIAÇÃO</vt:lpstr>
      <vt:lpstr>DFC NOP</vt:lpstr>
      <vt:lpstr>BALANÇO!Area_de_impressao</vt:lpstr>
      <vt:lpstr>CONCILIAÇÃO!Area_de_impressao</vt:lpstr>
      <vt:lpstr>DFC!Area_de_impressao</vt:lpstr>
      <vt:lpstr>'DFC NOP'!Area_de_impressao</vt:lpstr>
      <vt:lpstr>DRE!Area_de_impressao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2025-07-18T18:19:03Z</cp:lastPrinted>
  <dcterms:created xsi:type="dcterms:W3CDTF">2018-09-18T19:31:35Z</dcterms:created>
  <dcterms:modified xsi:type="dcterms:W3CDTF">2025-07-22T13:45:22Z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