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CA6AA6F6-05D8-4FB4-858B-76039C745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ÇO" sheetId="13" r:id="rId1"/>
    <sheet name="DRE" sheetId="14" r:id="rId2"/>
    <sheet name="DFC" sheetId="2" r:id="rId3"/>
    <sheet name="ICESP-CGs OP 88700_701" sheetId="11" state="hidden" r:id="rId4"/>
    <sheet name="CONCILIAÇÃO" sheetId="12" r:id="rId5"/>
  </sheets>
  <externalReferences>
    <externalReference r:id="rId6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 localSheetId="3">#REF!</definedName>
    <definedName name="A">#REF!</definedName>
    <definedName name="AAAAAAAAAAA" localSheetId="2">#REF!</definedName>
    <definedName name="AAAAAAAAAAA" localSheetId="3">#REF!</definedName>
    <definedName name="AAAAAAAAAAA">#REF!</definedName>
    <definedName name="_xlnm.Print_Area" localSheetId="0">BALANÇO!$A$1:$M$38</definedName>
    <definedName name="_xlnm.Print_Area" localSheetId="4">CONCILIAÇÃO!$A$1:$H$22</definedName>
    <definedName name="_xlnm.Print_Area" localSheetId="2">DFC!$A$1:$H$43</definedName>
    <definedName name="_xlnm.Print_Area" localSheetId="1">DRE!$A$1:$N$43</definedName>
    <definedName name="_xlnm.Print_Area" localSheetId="3">'ICESP-CGs OP 88700_701'!$A$1:$Q$40</definedName>
    <definedName name="B" localSheetId="2">#REF!</definedName>
    <definedName name="B" localSheetId="3">#REF!</definedName>
    <definedName name="B">#REF!</definedName>
    <definedName name="b110000000000">#REF!</definedName>
    <definedName name="bbbbbbbbbbbbbbb" localSheetId="2">#REF!</definedName>
    <definedName name="bbbbbbbbbbbbbbb" localSheetId="3">#REF!</definedName>
    <definedName name="bbbbbbbbbbbbbbb">#REF!</definedName>
    <definedName name="CONSOL_HIERARQUIZADO_HCOP" localSheetId="2">#REF!</definedName>
    <definedName name="CONSOL_HIERARQUIZADO_HCOP" localSheetId="3">#REF!</definedName>
    <definedName name="CONSOL_HIERARQUIZADO_HCOP">#REF!</definedName>
    <definedName name="CONSOLIDADO" localSheetId="2">#REF!</definedName>
    <definedName name="CONSOLIDADO" localSheetId="3">#REF!</definedName>
    <definedName name="CONSOLIDADO">#REF!</definedName>
    <definedName name="CRIS" localSheetId="2">#REF!</definedName>
    <definedName name="CRIS" localSheetId="3">#REF!</definedName>
    <definedName name="CRIS">#REF!</definedName>
    <definedName name="E" localSheetId="2">#REF!</definedName>
    <definedName name="E" localSheetId="3">#REF!</definedName>
    <definedName name="E">#REF!</definedName>
    <definedName name="e_consolidado_hier_completa" localSheetId="2">#REF!</definedName>
    <definedName name="e_consolidado_hier_completa" localSheetId="3">#REF!</definedName>
    <definedName name="e_consolidado_hier_completa">#REF!</definedName>
    <definedName name="e_consolidado_julho07_hier_completa" localSheetId="2">#REF!</definedName>
    <definedName name="e_consolidado_julho07_hier_completa" localSheetId="3">#REF!</definedName>
    <definedName name="e_consolidado_julho07_hier_completa">#REF!</definedName>
    <definedName name="e_saldo_total_julh07_hier_completa" localSheetId="2">#REF!</definedName>
    <definedName name="e_saldo_total_julh07_hier_completa" localSheetId="3">#REF!</definedName>
    <definedName name="e_saldo_total_julh07_hier_completa">#REF!</definedName>
    <definedName name="F" localSheetId="2">#REF!</definedName>
    <definedName name="F" localSheetId="3">#REF!</definedName>
    <definedName name="F">#REF!</definedName>
    <definedName name="FFFFFFF" localSheetId="2">#REF!</definedName>
    <definedName name="FFFFFFF" localSheetId="3">#REF!</definedName>
    <definedName name="FFFFFFF">#REF!</definedName>
    <definedName name="FFFFFFFFFFFFFFFFFF" localSheetId="2">#REF!</definedName>
    <definedName name="FFFFFFFFFFFFFFFFFF" localSheetId="3">#REF!</definedName>
    <definedName name="FFFFFFFFFFFFFFFFFF">#REF!</definedName>
    <definedName name="fppfpfpfp" localSheetId="2">#REF!</definedName>
    <definedName name="fppfpfpfp" localSheetId="3">#REF!</definedName>
    <definedName name="fppfpfpfp">#REF!</definedName>
    <definedName name="ggg" localSheetId="2">#REF!</definedName>
    <definedName name="ggg" localSheetId="3">#REF!</definedName>
    <definedName name="ggg">#REF!</definedName>
    <definedName name="GR" localSheetId="2">#REF!</definedName>
    <definedName name="GR" localSheetId="3">#REF!</definedName>
    <definedName name="GR">#REF!</definedName>
    <definedName name="ICESP_DFC___CONSOL_HIERAR" localSheetId="2">#REF!</definedName>
    <definedName name="ICESP_DFC___CONSOL_HIERAR" localSheetId="3">#REF!</definedName>
    <definedName name="ICESP_DFC___CONSOL_HIERAR">#REF!</definedName>
    <definedName name="já" localSheetId="2">#REF!</definedName>
    <definedName name="já" localSheetId="3">#REF!</definedName>
    <definedName name="já">#REF!</definedName>
    <definedName name="jjjjjjjjjjjjjjjjjjjjj" localSheetId="2">#REF!</definedName>
    <definedName name="jjjjjjjjjjjjjjjjjjjjj" localSheetId="3">#REF!</definedName>
    <definedName name="jjjjjjjjjjjjjjjjjjjjj">#REF!</definedName>
    <definedName name="k" localSheetId="2">#REF!</definedName>
    <definedName name="k" localSheetId="3">#REF!</definedName>
    <definedName name="k">#REF!</definedName>
    <definedName name="LDLDLDLDLD" localSheetId="2">#REF!</definedName>
    <definedName name="LDLDLDLDLD" localSheetId="3">#REF!</definedName>
    <definedName name="LDLDLDLDLD">#REF!</definedName>
    <definedName name="LL" localSheetId="2">#REF!</definedName>
    <definedName name="LL" localSheetId="3">#REF!</definedName>
    <definedName name="LL">#REF!</definedName>
    <definedName name="mmmm" localSheetId="2">#REF!</definedName>
    <definedName name="mmmm" localSheetId="3">#REF!</definedName>
    <definedName name="mmmm">#REF!</definedName>
    <definedName name="N___Consolidado_ICESP_HIER" localSheetId="2">#REF!</definedName>
    <definedName name="N___Consolidado_ICESP_HIER" localSheetId="3">#REF!</definedName>
    <definedName name="N___Consolidado_ICESP_HIER">#REF!</definedName>
    <definedName name="o" localSheetId="2">#REF!</definedName>
    <definedName name="o" localSheetId="3">#REF!</definedName>
    <definedName name="o">#REF!</definedName>
    <definedName name="tb" localSheetId="2">#REF!</definedName>
    <definedName name="tb" localSheetId="3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3">#REF!</definedName>
    <definedName name="z">#REF!</definedName>
    <definedName name="ZZ_DISTR_AIH_CONTR_DEZ2005" localSheetId="2">#REF!</definedName>
    <definedName name="ZZ_DISTR_AIH_CONTR_DEZ2005" localSheetId="3">#REF!</definedName>
    <definedName name="ZZ_DISTR_AIH_CONTR_DEZ2005">#REF!</definedName>
    <definedName name="ZZ_DISTR_AIH_CONTR_JAN2006" localSheetId="2">#REF!</definedName>
    <definedName name="ZZ_DISTR_AIH_CONTR_JAN2006" localSheetId="3">#REF!</definedName>
    <definedName name="ZZ_DISTR_AIH_CONTR_JAN2006">#REF!</definedName>
    <definedName name="ZZ_DISTR_AMB_CONTR_DEZ2005" localSheetId="2">#REF!</definedName>
    <definedName name="ZZ_DISTR_AMB_CONTR_DEZ2005" localSheetId="3">#REF!</definedName>
    <definedName name="ZZ_DISTR_AMB_CONTR_DEZ2005">#REF!</definedName>
    <definedName name="ZZ_DISTR_AMB_CONTR_JAN2006" localSheetId="2">#REF!</definedName>
    <definedName name="ZZ_DISTR_AMB_CONTR_JAN2006" localSheetId="3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3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4" l="1"/>
  <c r="N40" i="14"/>
  <c r="N39" i="14" s="1"/>
  <c r="M39" i="14"/>
  <c r="L39" i="14"/>
  <c r="K39" i="14"/>
  <c r="J39" i="14"/>
  <c r="I39" i="14"/>
  <c r="H39" i="14"/>
  <c r="G39" i="14"/>
  <c r="F39" i="14"/>
  <c r="E39" i="14"/>
  <c r="D39" i="14"/>
  <c r="C39" i="14"/>
  <c r="B39" i="14"/>
  <c r="G37" i="14"/>
  <c r="G43" i="14" s="1"/>
  <c r="G46" i="14" s="1"/>
  <c r="N35" i="14"/>
  <c r="N34" i="14"/>
  <c r="N33" i="14"/>
  <c r="N32" i="14"/>
  <c r="N31" i="14"/>
  <c r="N30" i="14"/>
  <c r="N29" i="14"/>
  <c r="N28" i="14"/>
  <c r="N27" i="14"/>
  <c r="M26" i="14"/>
  <c r="M19" i="14" s="1"/>
  <c r="L26" i="14"/>
  <c r="L19" i="14" s="1"/>
  <c r="K26" i="14"/>
  <c r="J26" i="14"/>
  <c r="J19" i="14" s="1"/>
  <c r="I26" i="14"/>
  <c r="H26" i="14"/>
  <c r="G26" i="14"/>
  <c r="F26" i="14"/>
  <c r="E26" i="14"/>
  <c r="E19" i="14" s="1"/>
  <c r="E37" i="14" s="1"/>
  <c r="E43" i="14" s="1"/>
  <c r="D26" i="14"/>
  <c r="C26" i="14"/>
  <c r="C19" i="14" s="1"/>
  <c r="B26" i="14"/>
  <c r="B19" i="14" s="1"/>
  <c r="N25" i="14"/>
  <c r="N24" i="14"/>
  <c r="N23" i="14"/>
  <c r="N26" i="14" s="1"/>
  <c r="N19" i="14" s="1"/>
  <c r="N22" i="14"/>
  <c r="N21" i="14"/>
  <c r="K19" i="14"/>
  <c r="I19" i="14"/>
  <c r="H19" i="14"/>
  <c r="G19" i="14"/>
  <c r="F19" i="14"/>
  <c r="D19" i="14"/>
  <c r="N17" i="14"/>
  <c r="N16" i="14"/>
  <c r="N15" i="14"/>
  <c r="N14" i="14"/>
  <c r="N13" i="14"/>
  <c r="N12" i="14" s="1"/>
  <c r="B13" i="14"/>
  <c r="B12" i="14" s="1"/>
  <c r="M12" i="14"/>
  <c r="L12" i="14"/>
  <c r="K12" i="14"/>
  <c r="K37" i="14" s="1"/>
  <c r="K43" i="14" s="1"/>
  <c r="J12" i="14"/>
  <c r="J37" i="14" s="1"/>
  <c r="J43" i="14" s="1"/>
  <c r="I12" i="14"/>
  <c r="I37" i="14" s="1"/>
  <c r="I43" i="14" s="1"/>
  <c r="H12" i="14"/>
  <c r="H37" i="14" s="1"/>
  <c r="H43" i="14" s="1"/>
  <c r="G12" i="14"/>
  <c r="F12" i="14"/>
  <c r="F37" i="14" s="1"/>
  <c r="F43" i="14" s="1"/>
  <c r="F46" i="14" s="1"/>
  <c r="E12" i="14"/>
  <c r="D12" i="14"/>
  <c r="D37" i="14" s="1"/>
  <c r="D43" i="14" s="1"/>
  <c r="C12" i="14"/>
  <c r="F37" i="13"/>
  <c r="G37" i="13" s="1"/>
  <c r="E37" i="13"/>
  <c r="D37" i="13"/>
  <c r="C37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M21" i="13"/>
  <c r="L21" i="13"/>
  <c r="K21" i="13"/>
  <c r="K12" i="13" s="1"/>
  <c r="J21" i="13"/>
  <c r="I21" i="13"/>
  <c r="H21" i="13"/>
  <c r="H12" i="13" s="1"/>
  <c r="G21" i="13"/>
  <c r="F21" i="13"/>
  <c r="E21" i="13"/>
  <c r="E12" i="13" s="1"/>
  <c r="D21" i="13"/>
  <c r="D12" i="13" s="1"/>
  <c r="C21" i="13"/>
  <c r="B21" i="13"/>
  <c r="B12" i="13" s="1"/>
  <c r="B17" i="13"/>
  <c r="M13" i="13"/>
  <c r="L13" i="13"/>
  <c r="L12" i="13" s="1"/>
  <c r="K13" i="13"/>
  <c r="J13" i="13"/>
  <c r="I13" i="13"/>
  <c r="H13" i="13"/>
  <c r="G13" i="13"/>
  <c r="F13" i="13"/>
  <c r="F12" i="13" s="1"/>
  <c r="E13" i="13"/>
  <c r="D13" i="13"/>
  <c r="C13" i="13"/>
  <c r="B13" i="13"/>
  <c r="M12" i="13"/>
  <c r="J12" i="13"/>
  <c r="I12" i="13"/>
  <c r="G12" i="13"/>
  <c r="C12" i="13"/>
  <c r="L37" i="14" l="1"/>
  <c r="L43" i="14" s="1"/>
  <c r="M37" i="14"/>
  <c r="M43" i="14" s="1"/>
  <c r="H37" i="13"/>
  <c r="B37" i="14"/>
  <c r="B43" i="14" s="1"/>
  <c r="C37" i="14"/>
  <c r="C43" i="14" s="1"/>
  <c r="N37" i="14"/>
  <c r="N43" i="14" s="1"/>
  <c r="F38" i="13" l="1"/>
  <c r="F36" i="13" s="1"/>
  <c r="F25" i="13" s="1"/>
  <c r="E38" i="13"/>
  <c r="E36" i="13" s="1"/>
  <c r="E25" i="13" s="1"/>
  <c r="D38" i="13"/>
  <c r="D36" i="13" s="1"/>
  <c r="D25" i="13" s="1"/>
  <c r="C38" i="13"/>
  <c r="C36" i="13" s="1"/>
  <c r="C25" i="13" s="1"/>
  <c r="B38" i="13"/>
  <c r="B36" i="13" s="1"/>
  <c r="B25" i="13" s="1"/>
  <c r="G38" i="13"/>
  <c r="G36" i="13" s="1"/>
  <c r="G25" i="13" s="1"/>
  <c r="I37" i="13"/>
  <c r="H36" i="13"/>
  <c r="H25" i="13" s="1"/>
  <c r="J37" i="13" l="1"/>
  <c r="I36" i="13"/>
  <c r="I25" i="13" s="1"/>
  <c r="K37" i="13" l="1"/>
  <c r="J36" i="13"/>
  <c r="J25" i="13" s="1"/>
  <c r="L37" i="13" l="1"/>
  <c r="K36" i="13"/>
  <c r="K25" i="13" s="1"/>
  <c r="M37" i="13" l="1"/>
  <c r="M36" i="13" s="1"/>
  <c r="M25" i="13" s="1"/>
  <c r="L36" i="13"/>
  <c r="L25" i="13" s="1"/>
  <c r="H21" i="12" l="1"/>
  <c r="H37" i="2" l="1"/>
  <c r="H27" i="2"/>
  <c r="H31" i="2" s="1"/>
  <c r="H21" i="2"/>
  <c r="G12" i="12"/>
  <c r="G29" i="2"/>
  <c r="G21" i="12"/>
  <c r="H39" i="2" l="1"/>
  <c r="G37" i="2"/>
  <c r="G27" i="2"/>
  <c r="G31" i="2" s="1"/>
  <c r="G21" i="2"/>
  <c r="G39" i="2" l="1"/>
  <c r="F21" i="12" l="1"/>
  <c r="F37" i="2"/>
  <c r="F27" i="2"/>
  <c r="F31" i="2" s="1"/>
  <c r="F21" i="2"/>
  <c r="E21" i="12"/>
  <c r="E37" i="2"/>
  <c r="E27" i="2"/>
  <c r="E31" i="2" s="1"/>
  <c r="E21" i="2"/>
  <c r="D21" i="12"/>
  <c r="F39" i="2" l="1"/>
  <c r="E39" i="2"/>
  <c r="D37" i="2"/>
  <c r="D27" i="2"/>
  <c r="D31" i="2" s="1"/>
  <c r="D21" i="2"/>
  <c r="C21" i="12"/>
  <c r="D39" i="2" l="1"/>
  <c r="C37" i="2" l="1"/>
  <c r="C27" i="2"/>
  <c r="C31" i="2" s="1"/>
  <c r="C21" i="2"/>
  <c r="C39" i="2" l="1"/>
  <c r="C43" i="2" l="1"/>
  <c r="D12" i="2" s="1"/>
  <c r="D43" i="2" s="1"/>
  <c r="E12" i="2" s="1"/>
  <c r="E43" i="2" s="1"/>
  <c r="F12" i="2" s="1"/>
  <c r="F43" i="2" s="1"/>
  <c r="G12" i="2" s="1"/>
  <c r="G43" i="2" s="1"/>
  <c r="H12" i="2" s="1"/>
  <c r="H43" i="2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<sst xmlns="http://schemas.openxmlformats.org/spreadsheetml/2006/main" count="176" uniqueCount="120">
  <si>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</si>
  <si>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</si>
  <si>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</si>
  <si>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</si>
  <si>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</si>
  <si>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</si>
  <si>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</si>
  <si>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</si>
  <si>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</si>
  <si>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</si>
  <si>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</si>
  <si>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</si>
  <si>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</si>
  <si>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</si>
  <si>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</si>
  <si>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</si>
  <si>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</si>
  <si>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</si>
  <si>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</si>
  <si>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</si>
  <si>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</si>
  <si>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</si>
  <si>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</si>
  <si>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</si>
  <si>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</si>
  <si>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</si>
  <si>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</si>
  <si>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</si>
  <si>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</si>
  <si>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</si>
  <si>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</si>
  <si>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</si>
  <si>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</si>
  <si>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</si>
  <si>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</si>
  <si>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</si>
  <si>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</si>
  <si>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</si>
  <si>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</si>
  <si>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</si>
  <si>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</si>
  <si>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</si>
  <si>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</si>
  <si>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</si>
  <si>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</si>
  <si>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</si>
  <si>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</si>
  <si>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</si>
  <si>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</si>
  <si>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</si>
  <si>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</si>
  <si>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CONCILIAÇÃO BANCÁRIA (R$ MIL)</t>
  </si>
  <si>
    <t>ANO IV - FEV/2025 A JAN/2026</t>
  </si>
  <si>
    <t>FLUXOS DE CAIXA DE FEVEREIRO A JULHO/2025 (R$ mil)</t>
  </si>
  <si>
    <t xml:space="preserve"> CENTROS DE GERENCIAMENTO OPERACIONAIS</t>
  </si>
  <si>
    <t>BALANÇO PATRIMONIAL EM 31/07/2025 (EM R$)</t>
  </si>
  <si>
    <t>SD 28/02/2025</t>
  </si>
  <si>
    <t>SD 31/03/2025</t>
  </si>
  <si>
    <t>SD 30/04/2025</t>
  </si>
  <si>
    <t>SD 31/05/2025</t>
  </si>
  <si>
    <t>SD 30/06/2025</t>
  </si>
  <si>
    <t>SD 31/07/2025</t>
  </si>
  <si>
    <t>SD 31/08/2025</t>
  </si>
  <si>
    <t>SD 30/09/2025</t>
  </si>
  <si>
    <t>SD 31/10/2025</t>
  </si>
  <si>
    <t>SD 30/11/2025</t>
  </si>
  <si>
    <t>SD 31/12/2025</t>
  </si>
  <si>
    <t>SD 31/01/2026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</si>
  <si>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</si>
  <si>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</si>
  <si>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</si>
  <si>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</si>
  <si>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</si>
  <si>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</si>
  <si>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</si>
  <si>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</si>
  <si>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</si>
  <si>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</si>
  <si>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</si>
  <si>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</si>
  <si>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</si>
  <si>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</si>
  <si>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</si>
  <si>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</si>
  <si>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</si>
  <si>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</si>
  <si>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</si>
  <si>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</si>
  <si>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</si>
  <si>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</si>
  <si>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</si>
  <si>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</si>
  <si>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JULHO/25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</si>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</sst>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3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8" fillId="0" borderId="0">
      <alignment vertical="top"/>
    </xf>
    <xf numFmtId="43" fontId="38" fillId="0" borderId="0" applyFont="0" applyFill="0" applyBorder="0" applyAlignment="0" applyProtection="0"/>
    <xf numFmtId="0" fontId="41" fillId="0" borderId="0">
      <alignment vertical="top"/>
    </xf>
    <xf numFmtId="166" fontId="28" fillId="0" borderId="0" applyFont="0" applyFill="0" applyBorder="0" applyAlignment="0" applyProtection="0">
      <alignment vertical="top"/>
    </xf>
  </cellStyleXfs>
  <cellXfs count="1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38" fontId="30" fillId="0" borderId="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8" xfId="0" applyFont="1" applyBorder="1" applyAlignment="1">
      <alignment horizontal="left" vertical="center" indent="2"/>
    </xf>
    <xf numFmtId="3" fontId="33" fillId="0" borderId="8" xfId="0" applyNumberFormat="1" applyFont="1" applyBorder="1" applyAlignment="1">
      <alignment vertical="center"/>
    </xf>
    <xf numFmtId="0" fontId="33" fillId="0" borderId="4" xfId="0" applyFont="1" applyBorder="1" applyAlignment="1">
      <alignment horizontal="left" vertical="center" wrapText="1" indent="3"/>
    </xf>
    <xf numFmtId="3" fontId="33" fillId="0" borderId="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2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0" fillId="7" borderId="6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164" fontId="30" fillId="7" borderId="7" xfId="0" applyNumberFormat="1" applyFont="1" applyFill="1" applyBorder="1" applyAlignment="1">
      <alignment vertical="center"/>
    </xf>
    <xf numFmtId="0" fontId="37" fillId="0" borderId="0" xfId="3" applyFont="1" applyAlignment="1">
      <alignment vertical="center"/>
    </xf>
    <xf numFmtId="43" fontId="37" fillId="0" borderId="0" xfId="4" applyFont="1" applyFill="1" applyBorder="1" applyAlignment="1" applyProtection="1">
      <alignment horizontal="right" vertical="center"/>
    </xf>
    <xf numFmtId="0" fontId="39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4" fontId="29" fillId="0" borderId="0" xfId="3" applyNumberFormat="1" applyFont="1" applyAlignment="1">
      <alignment horizontal="center" vertical="center"/>
    </xf>
    <xf numFmtId="43" fontId="40" fillId="0" borderId="0" xfId="4" applyFont="1" applyAlignment="1">
      <alignment horizontal="right" vertical="center"/>
    </xf>
    <xf numFmtId="4" fontId="37" fillId="0" borderId="0" xfId="4" applyNumberFormat="1" applyFont="1" applyFill="1" applyAlignment="1">
      <alignment horizontal="right" vertical="center"/>
    </xf>
    <xf numFmtId="4" fontId="37" fillId="0" borderId="0" xfId="3" applyNumberFormat="1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2" fillId="8" borderId="0" xfId="5" applyFont="1" applyFill="1" applyAlignment="1">
      <alignment horizontal="right" vertical="center"/>
    </xf>
    <xf numFmtId="0" fontId="42" fillId="8" borderId="0" xfId="5" applyFont="1" applyFill="1" applyAlignment="1">
      <alignment horizontal="center" vertical="center"/>
    </xf>
    <xf numFmtId="0" fontId="43" fillId="9" borderId="0" xfId="3" applyFont="1" applyFill="1" applyAlignment="1">
      <alignment vertical="center"/>
    </xf>
    <xf numFmtId="3" fontId="43" fillId="9" borderId="0" xfId="4" applyNumberFormat="1" applyFont="1" applyFill="1" applyAlignment="1">
      <alignment horizontal="right" vertical="center"/>
    </xf>
    <xf numFmtId="0" fontId="43" fillId="10" borderId="0" xfId="3" applyFont="1" applyFill="1" applyAlignment="1">
      <alignment vertical="center"/>
    </xf>
    <xf numFmtId="3" fontId="43" fillId="1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1"/>
    </xf>
    <xf numFmtId="3" fontId="44" fillId="0" borderId="0" xfId="4" applyNumberFormat="1" applyFont="1" applyFill="1" applyAlignment="1">
      <alignment horizontal="right" vertical="center"/>
    </xf>
    <xf numFmtId="166" fontId="44" fillId="0" borderId="0" xfId="6" applyFont="1" applyFill="1" applyAlignment="1">
      <alignment horizontal="right" vertical="center"/>
    </xf>
    <xf numFmtId="4" fontId="45" fillId="0" borderId="0" xfId="5" applyNumberFormat="1" applyFont="1">
      <alignment vertical="top"/>
    </xf>
    <xf numFmtId="166" fontId="37" fillId="0" borderId="0" xfId="6" applyFont="1" applyAlignment="1">
      <alignment vertical="center"/>
    </xf>
    <xf numFmtId="166" fontId="37" fillId="0" borderId="0" xfId="6" applyFont="1" applyFill="1" applyAlignment="1">
      <alignment vertical="center"/>
    </xf>
    <xf numFmtId="17" fontId="42" fillId="8" borderId="0" xfId="5" applyNumberFormat="1" applyFont="1" applyFill="1" applyAlignment="1">
      <alignment horizontal="right" vertical="center"/>
    </xf>
    <xf numFmtId="3" fontId="44" fillId="0" borderId="0" xfId="3" applyNumberFormat="1" applyFont="1" applyAlignment="1">
      <alignment vertical="center"/>
    </xf>
    <xf numFmtId="3" fontId="44" fillId="0" borderId="0" xfId="4" applyNumberFormat="1" applyFont="1" applyAlignment="1">
      <alignment horizontal="right" vertical="center"/>
    </xf>
    <xf numFmtId="166" fontId="44" fillId="0" borderId="0" xfId="6" applyFont="1" applyFill="1" applyAlignment="1">
      <alignment vertical="center"/>
    </xf>
    <xf numFmtId="0" fontId="44" fillId="0" borderId="0" xfId="3" applyFont="1" applyAlignment="1">
      <alignment vertical="center"/>
    </xf>
    <xf numFmtId="43" fontId="44" fillId="0" borderId="0" xfId="3" applyNumberFormat="1" applyFont="1" applyAlignment="1">
      <alignment vertical="center"/>
    </xf>
    <xf numFmtId="0" fontId="43" fillId="11" borderId="0" xfId="3" applyFont="1" applyFill="1" applyAlignment="1">
      <alignment horizontal="left" vertical="center" indent="1"/>
    </xf>
    <xf numFmtId="3" fontId="43" fillId="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2"/>
    </xf>
    <xf numFmtId="0" fontId="43" fillId="0" borderId="0" xfId="3" applyFont="1" applyAlignment="1">
      <alignment horizontal="left" vertical="center" indent="1"/>
    </xf>
    <xf numFmtId="166" fontId="40" fillId="0" borderId="0" xfId="3" applyNumberFormat="1" applyFont="1" applyAlignment="1">
      <alignment vertical="center"/>
    </xf>
    <xf numFmtId="0" fontId="43" fillId="0" borderId="0" xfId="3" applyFont="1" applyAlignment="1">
      <alignment vertical="center"/>
    </xf>
    <xf numFmtId="0" fontId="43" fillId="12" borderId="0" xfId="3" applyFont="1" applyFill="1" applyAlignment="1">
      <alignment vertical="center"/>
    </xf>
    <xf numFmtId="3" fontId="43" fillId="12" borderId="0" xfId="4" applyNumberFormat="1" applyFont="1" applyFill="1" applyAlignment="1">
      <alignment horizontal="right" vertical="center"/>
    </xf>
    <xf numFmtId="0" fontId="46" fillId="13" borderId="0" xfId="3" applyFont="1" applyFill="1" applyAlignment="1">
      <alignment vertical="center"/>
    </xf>
    <xf numFmtId="3" fontId="46" fillId="13" borderId="0" xfId="4" applyNumberFormat="1" applyFont="1" applyFill="1" applyAlignment="1">
      <alignment horizontal="right" vertical="center"/>
    </xf>
    <xf numFmtId="166" fontId="47" fillId="0" borderId="0" xfId="6" applyFont="1" applyFill="1" applyAlignment="1">
      <alignment vertical="center"/>
    </xf>
    <xf numFmtId="0" fontId="47" fillId="0" borderId="0" xfId="3" applyFont="1" applyAlignment="1">
      <alignment vertical="center"/>
    </xf>
    <xf numFmtId="4" fontId="44" fillId="0" borderId="0" xfId="3" applyNumberFormat="1" applyFont="1" applyAlignment="1">
      <alignment vertical="center"/>
    </xf>
    <xf numFmtId="4" fontId="47" fillId="0" borderId="0" xfId="3" applyNumberFormat="1" applyFont="1" applyAlignment="1">
      <alignment vertical="center"/>
    </xf>
    <xf numFmtId="0" fontId="20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Normal" xfId="0" builtinId="0"/>
    <cellStyle name="Normal 2" xfId="5" xr:uid="{5F11BCF0-0B28-4387-B843-2847404EAE5D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F696BF41-FF36-4528-9B82-DBCCEFA29789}"/>
    <cellStyle name="Vírgula 3" xfId="6" xr:uid="{EE15B190-4FD7-4FAD-959F-7ED2DE79C1B1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1247774</xdr:colOff>
      <xdr:row>0</xdr:row>
      <xdr:rowOff>704850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8728E8-81C2-41D3-AFF0-EC67FFA17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668124" cy="704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0</xdr:colOff>
      <xdr:row>0</xdr:row>
      <xdr:rowOff>676274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D19079-F6F2-45B3-9628-11AF765D0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15799" cy="676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13607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AD0223-631D-41A0-B347-75484C19B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219214" cy="748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802821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149BD-75F7-4310-99CE-3997C183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0314214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8C7D-6684-453A-8EC8-0977DED92A9E}">
  <dimension ref="A1:Q42"/>
  <sheetViews>
    <sheetView showGridLines="0" tabSelected="1" zoomScale="80" zoomScaleNormal="80" workbookViewId="0">
      <selection activeCell="A45" sqref="A45"/>
    </sheetView>
  </sheetViews>
  <sheetFormatPr defaultColWidth="6.85546875" defaultRowHeight="15" customHeight="1" x14ac:dyDescent="0.25"/>
  <cols>
    <col min="1" max="1" width="62.7109375" style="89" customWidth="1"/>
    <col min="2" max="2" width="18.7109375" style="109" customWidth="1"/>
    <col min="3" max="7" width="18.7109375" style="89" customWidth="1"/>
    <col min="8" max="13" width="18.7109375" style="89" hidden="1" customWidth="1"/>
    <col min="14" max="14" width="2.7109375" style="89" customWidth="1"/>
    <col min="15" max="15" width="16.42578125" style="89" customWidth="1"/>
    <col min="16" max="16" width="14.28515625" style="89" customWidth="1"/>
    <col min="17" max="17" width="13.85546875" style="89" customWidth="1"/>
    <col min="18" max="16384" width="6.85546875" style="89"/>
  </cols>
  <sheetData>
    <row r="1" spans="1:17" ht="69.95" customHeight="1" x14ac:dyDescent="0.25">
      <c r="B1" s="90"/>
    </row>
    <row r="2" spans="1:17" s="91" customFormat="1" ht="18" customHeight="1" x14ac:dyDescent="0.25">
      <c r="A2" s="130" t="s">
        <v>49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7" s="91" customFormat="1" ht="15" customHeight="1" x14ac:dyDescent="0.25">
      <c r="A3" s="131" t="s">
        <v>50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O3" s="92"/>
    </row>
    <row r="4" spans="1:17" s="91" customFormat="1" ht="15" customHeight="1" x14ac:dyDescent="0.25">
      <c r="A4" s="132" t="s">
        <v>52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O4" s="92"/>
    </row>
    <row r="5" spans="1:17" s="91" customFormat="1" ht="1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O5" s="92"/>
    </row>
    <row r="6" spans="1:17" s="91" customFormat="1" ht="15" customHeight="1" x14ac:dyDescent="0.25">
      <c r="A6" s="131" t="s">
        <v>54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O6" s="92"/>
    </row>
    <row r="7" spans="1:17" s="91" customFormat="1" ht="18" customHeight="1" x14ac:dyDescent="0.25">
      <c r="N7" s="93"/>
    </row>
    <row r="8" spans="1:17" s="92" customFormat="1" ht="18" customHeight="1" x14ac:dyDescent="0.25">
      <c r="A8" s="132" t="s">
        <v>55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7" ht="18" customHeight="1" x14ac:dyDescent="0.25"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N9" s="96"/>
    </row>
    <row r="10" spans="1:17" ht="18" customHeight="1" x14ac:dyDescent="0.25">
      <c r="A10" s="97"/>
      <c r="B10" s="98" t="s">
        <v>56</v>
      </c>
      <c r="C10" s="99" t="s">
        <v>57</v>
      </c>
      <c r="D10" s="99" t="s">
        <v>58</v>
      </c>
      <c r="E10" s="99" t="s">
        <v>59</v>
      </c>
      <c r="F10" s="99" t="s">
        <v>60</v>
      </c>
      <c r="G10" s="99" t="s">
        <v>61</v>
      </c>
      <c r="H10" s="99" t="s">
        <v>62</v>
      </c>
      <c r="I10" s="99" t="s">
        <v>63</v>
      </c>
      <c r="J10" s="99" t="s">
        <v>64</v>
      </c>
      <c r="K10" s="99" t="s">
        <v>65</v>
      </c>
      <c r="L10" s="99" t="s">
        <v>66</v>
      </c>
      <c r="M10" s="99" t="s">
        <v>67</v>
      </c>
    </row>
    <row r="11" spans="1:17" ht="18" customHeight="1" x14ac:dyDescent="0.25">
      <c r="B11" s="89"/>
    </row>
    <row r="12" spans="1:17" ht="18" customHeight="1" x14ac:dyDescent="0.25">
      <c r="A12" s="100" t="s">
        <v>68</v>
      </c>
      <c r="B12" s="101">
        <f t="shared" ref="B12:M12" si="0">B13+B21</f>
        <v>75410591.850000009</v>
      </c>
      <c r="C12" s="101">
        <f t="shared" si="0"/>
        <v>78843812.939999983</v>
      </c>
      <c r="D12" s="101">
        <f t="shared" si="0"/>
        <v>81389938.150000006</v>
      </c>
      <c r="E12" s="101">
        <f t="shared" si="0"/>
        <v>84331014.049999997</v>
      </c>
      <c r="F12" s="101">
        <f t="shared" si="0"/>
        <v>82729894.929999977</v>
      </c>
      <c r="G12" s="101">
        <f t="shared" si="0"/>
        <v>84204300.88000001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101">
        <f t="shared" si="0"/>
        <v>0</v>
      </c>
      <c r="L12" s="101">
        <f t="shared" si="0"/>
        <v>0</v>
      </c>
      <c r="M12" s="101">
        <f t="shared" si="0"/>
        <v>0</v>
      </c>
      <c r="N12" s="96"/>
      <c r="O12" s="96"/>
      <c r="P12" s="96"/>
      <c r="Q12" s="96"/>
    </row>
    <row r="13" spans="1:17" ht="18" customHeight="1" x14ac:dyDescent="0.25">
      <c r="A13" s="102" t="s">
        <v>69</v>
      </c>
      <c r="B13" s="103">
        <f t="shared" ref="B13:M13" si="1">SUM(B14:B20)</f>
        <v>70487293.040000007</v>
      </c>
      <c r="C13" s="103">
        <f t="shared" si="1"/>
        <v>73985182.339999989</v>
      </c>
      <c r="D13" s="103">
        <f t="shared" si="1"/>
        <v>76594154.219999999</v>
      </c>
      <c r="E13" s="103">
        <f t="shared" si="1"/>
        <v>79647862.409999996</v>
      </c>
      <c r="F13" s="103">
        <f t="shared" si="1"/>
        <v>78120998.12999998</v>
      </c>
      <c r="G13" s="103">
        <f t="shared" si="1"/>
        <v>79668718.120000005</v>
      </c>
      <c r="H13" s="103">
        <f t="shared" si="1"/>
        <v>0</v>
      </c>
      <c r="I13" s="103">
        <f t="shared" si="1"/>
        <v>0</v>
      </c>
      <c r="J13" s="103">
        <f t="shared" si="1"/>
        <v>0</v>
      </c>
      <c r="K13" s="103">
        <f t="shared" si="1"/>
        <v>0</v>
      </c>
      <c r="L13" s="103">
        <f>SUM(L14:L20)</f>
        <v>0</v>
      </c>
      <c r="M13" s="103">
        <f t="shared" si="1"/>
        <v>0</v>
      </c>
      <c r="O13" s="96"/>
      <c r="P13" s="96"/>
      <c r="Q13" s="96"/>
    </row>
    <row r="14" spans="1:17" ht="17.100000000000001" customHeight="1" x14ac:dyDescent="0.25">
      <c r="A14" s="104" t="s">
        <v>70</v>
      </c>
      <c r="B14" s="105">
        <v>2500</v>
      </c>
      <c r="C14" s="105">
        <v>2500</v>
      </c>
      <c r="D14" s="105">
        <v>2500</v>
      </c>
      <c r="E14" s="105">
        <v>2500</v>
      </c>
      <c r="F14" s="105">
        <v>2500</v>
      </c>
      <c r="G14" s="105">
        <v>2500</v>
      </c>
      <c r="H14" s="105"/>
      <c r="I14" s="105"/>
      <c r="J14" s="105"/>
      <c r="K14" s="105"/>
      <c r="L14" s="105"/>
      <c r="M14" s="105"/>
    </row>
    <row r="15" spans="1:17" ht="17.100000000000001" customHeight="1" x14ac:dyDescent="0.25">
      <c r="A15" s="104" t="s">
        <v>71</v>
      </c>
      <c r="B15" s="106">
        <v>0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  <c r="H15" s="106"/>
      <c r="I15" s="106"/>
      <c r="J15" s="106"/>
      <c r="K15" s="106"/>
      <c r="L15" s="106"/>
      <c r="M15" s="106"/>
      <c r="O15" s="96"/>
    </row>
    <row r="16" spans="1:17" ht="17.100000000000001" customHeight="1" x14ac:dyDescent="0.25">
      <c r="A16" s="104" t="s">
        <v>72</v>
      </c>
      <c r="B16" s="105">
        <v>8887911.2600000054</v>
      </c>
      <c r="C16" s="105">
        <v>11921737.060000002</v>
      </c>
      <c r="D16" s="105">
        <v>12583433.020000003</v>
      </c>
      <c r="E16" s="105">
        <v>13601521.93</v>
      </c>
      <c r="F16" s="105">
        <v>11114277.689999998</v>
      </c>
      <c r="G16" s="105">
        <v>10818321.299999997</v>
      </c>
      <c r="H16" s="105"/>
      <c r="I16" s="105"/>
      <c r="J16" s="105"/>
      <c r="K16" s="105"/>
      <c r="L16" s="105"/>
      <c r="M16" s="105"/>
      <c r="O16" s="96"/>
      <c r="P16" s="96"/>
    </row>
    <row r="17" spans="1:17" ht="17.100000000000001" customHeight="1" x14ac:dyDescent="0.25">
      <c r="A17" s="104" t="s">
        <v>73</v>
      </c>
      <c r="B17" s="105">
        <f>22548772.05+2655998.81</f>
        <v>25204770.859999999</v>
      </c>
      <c r="C17" s="105">
        <v>25732769.859999992</v>
      </c>
      <c r="D17" s="105">
        <v>26172891.479999997</v>
      </c>
      <c r="E17" s="105">
        <v>26811251.060000002</v>
      </c>
      <c r="F17" s="105">
        <v>27883484.310000002</v>
      </c>
      <c r="G17" s="105">
        <v>30592121.440000005</v>
      </c>
      <c r="H17" s="105"/>
      <c r="I17" s="105"/>
      <c r="J17" s="105"/>
      <c r="K17" s="105"/>
      <c r="L17" s="105"/>
      <c r="M17" s="105"/>
      <c r="N17" s="96"/>
      <c r="O17" s="96"/>
      <c r="P17" s="96"/>
    </row>
    <row r="18" spans="1:17" ht="17.100000000000001" customHeight="1" x14ac:dyDescent="0.25">
      <c r="A18" s="104" t="s">
        <v>74</v>
      </c>
      <c r="B18" s="105">
        <v>32931464.48</v>
      </c>
      <c r="C18" s="105">
        <v>32846196.579999994</v>
      </c>
      <c r="D18" s="105">
        <v>34357550.740000002</v>
      </c>
      <c r="E18" s="105">
        <v>35604657.670000002</v>
      </c>
      <c r="F18" s="105">
        <v>34672535.319999993</v>
      </c>
      <c r="G18" s="105">
        <v>35356710.350000001</v>
      </c>
      <c r="H18" s="105"/>
      <c r="I18" s="105"/>
      <c r="J18" s="105"/>
      <c r="K18" s="105"/>
      <c r="L18" s="105"/>
      <c r="M18" s="105"/>
      <c r="O18" s="96"/>
    </row>
    <row r="19" spans="1:17" ht="17.100000000000001" customHeight="1" x14ac:dyDescent="0.25">
      <c r="A19" s="104" t="s">
        <v>75</v>
      </c>
      <c r="B19" s="105">
        <v>306215.7</v>
      </c>
      <c r="C19" s="105">
        <v>232853.68</v>
      </c>
      <c r="D19" s="105">
        <v>309525.10000000003</v>
      </c>
      <c r="E19" s="105">
        <v>635985.75</v>
      </c>
      <c r="F19" s="105">
        <v>695364.57000000007</v>
      </c>
      <c r="G19" s="105">
        <v>693965.24000000011</v>
      </c>
      <c r="H19" s="105"/>
      <c r="I19" s="105"/>
      <c r="J19" s="105"/>
      <c r="K19" s="105"/>
      <c r="L19" s="105"/>
      <c r="M19" s="105"/>
    </row>
    <row r="20" spans="1:17" ht="17.100000000000001" customHeight="1" x14ac:dyDescent="0.25">
      <c r="A20" s="104" t="s">
        <v>76</v>
      </c>
      <c r="B20" s="105">
        <v>3154430.74</v>
      </c>
      <c r="C20" s="105">
        <v>3249125.16</v>
      </c>
      <c r="D20" s="105">
        <v>3168253.88</v>
      </c>
      <c r="E20" s="105">
        <v>2991946</v>
      </c>
      <c r="F20" s="105">
        <v>3752836.24</v>
      </c>
      <c r="G20" s="105">
        <v>2205099.7899999996</v>
      </c>
      <c r="H20" s="105"/>
      <c r="I20" s="105"/>
      <c r="J20" s="105"/>
      <c r="K20" s="105"/>
      <c r="L20" s="105"/>
      <c r="M20" s="105"/>
      <c r="P20" s="96"/>
    </row>
    <row r="21" spans="1:17" ht="18" customHeight="1" x14ac:dyDescent="0.25">
      <c r="A21" s="102" t="s">
        <v>77</v>
      </c>
      <c r="B21" s="103">
        <f t="shared" ref="B21:G21" si="2">SUM(B22:B24)</f>
        <v>4923298.8100000005</v>
      </c>
      <c r="C21" s="103">
        <f t="shared" si="2"/>
        <v>4858630.5999999978</v>
      </c>
      <c r="D21" s="103">
        <f t="shared" si="2"/>
        <v>4795783.9300000006</v>
      </c>
      <c r="E21" s="103">
        <f t="shared" si="2"/>
        <v>4683151.6400000006</v>
      </c>
      <c r="F21" s="103">
        <f t="shared" si="2"/>
        <v>4608896.8000000026</v>
      </c>
      <c r="G21" s="103">
        <f t="shared" si="2"/>
        <v>4535582.7600000007</v>
      </c>
      <c r="H21" s="103">
        <f t="shared" ref="H21:I21" si="3">SUM(H22:H24)</f>
        <v>0</v>
      </c>
      <c r="I21" s="103">
        <f t="shared" si="3"/>
        <v>0</v>
      </c>
      <c r="J21" s="103">
        <f>SUM(J22:J24)</f>
        <v>0</v>
      </c>
      <c r="K21" s="103">
        <f t="shared" ref="K21:M21" si="4">SUM(K22:K24)</f>
        <v>0</v>
      </c>
      <c r="L21" s="103">
        <f t="shared" si="4"/>
        <v>0</v>
      </c>
      <c r="M21" s="103">
        <f t="shared" si="4"/>
        <v>0</v>
      </c>
      <c r="O21" s="96"/>
      <c r="P21" s="96"/>
      <c r="Q21" s="96"/>
    </row>
    <row r="22" spans="1:17" ht="17.100000000000001" customHeight="1" x14ac:dyDescent="0.25">
      <c r="A22" s="104" t="s">
        <v>78</v>
      </c>
      <c r="B22" s="105">
        <v>467924.25</v>
      </c>
      <c r="C22" s="105">
        <v>482113.17</v>
      </c>
      <c r="D22" s="105">
        <v>496998</v>
      </c>
      <c r="E22" s="105">
        <v>473268.43</v>
      </c>
      <c r="F22" s="105">
        <v>490827.86</v>
      </c>
      <c r="G22" s="105">
        <v>497450.62999999995</v>
      </c>
      <c r="H22" s="105"/>
      <c r="I22" s="105"/>
      <c r="J22" s="105"/>
      <c r="K22" s="105"/>
      <c r="L22" s="105"/>
      <c r="M22" s="105"/>
    </row>
    <row r="23" spans="1:17" ht="17.100000000000001" customHeight="1" x14ac:dyDescent="0.25">
      <c r="A23" s="104" t="s">
        <v>75</v>
      </c>
      <c r="B23" s="105">
        <v>48514.240000000005</v>
      </c>
      <c r="C23" s="105">
        <v>45506.35</v>
      </c>
      <c r="D23" s="105">
        <v>42498.46</v>
      </c>
      <c r="E23" s="105">
        <v>39490.57</v>
      </c>
      <c r="F23" s="105">
        <v>36482.68</v>
      </c>
      <c r="G23" s="105">
        <v>33474.79</v>
      </c>
      <c r="H23" s="105"/>
      <c r="I23" s="105"/>
      <c r="J23" s="105"/>
      <c r="K23" s="105"/>
      <c r="L23" s="105"/>
      <c r="M23" s="105"/>
    </row>
    <row r="24" spans="1:17" ht="17.100000000000001" customHeight="1" x14ac:dyDescent="0.25">
      <c r="A24" s="104" t="s">
        <v>79</v>
      </c>
      <c r="B24" s="105">
        <v>4406860.32</v>
      </c>
      <c r="C24" s="105">
        <v>4331011.0799999973</v>
      </c>
      <c r="D24" s="105">
        <v>4256287.4700000007</v>
      </c>
      <c r="E24" s="105">
        <v>4170392.6400000006</v>
      </c>
      <c r="F24" s="105">
        <v>4081586.2600000026</v>
      </c>
      <c r="G24" s="105">
        <v>4004657.3400000008</v>
      </c>
      <c r="H24" s="105"/>
      <c r="I24" s="105"/>
      <c r="J24" s="105"/>
      <c r="K24" s="105"/>
      <c r="L24" s="105"/>
      <c r="M24" s="105"/>
      <c r="O24" s="107"/>
      <c r="P24" s="107"/>
      <c r="Q24" s="96"/>
    </row>
    <row r="25" spans="1:17" ht="18" customHeight="1" x14ac:dyDescent="0.25">
      <c r="A25" s="100" t="s">
        <v>80</v>
      </c>
      <c r="B25" s="101">
        <f t="shared" ref="B25:M25" si="5">B26+B33+B36</f>
        <v>75410591.850000024</v>
      </c>
      <c r="C25" s="101">
        <f t="shared" si="5"/>
        <v>78843812.940000042</v>
      </c>
      <c r="D25" s="101">
        <f t="shared" si="5"/>
        <v>81389938.150000006</v>
      </c>
      <c r="E25" s="101">
        <f t="shared" si="5"/>
        <v>84331014.050000042</v>
      </c>
      <c r="F25" s="101">
        <f t="shared" si="5"/>
        <v>82729894.930000052</v>
      </c>
      <c r="G25" s="101">
        <f t="shared" si="5"/>
        <v>84204300.88000004</v>
      </c>
      <c r="H25" s="101">
        <f t="shared" si="5"/>
        <v>-50362680.219999991</v>
      </c>
      <c r="I25" s="101">
        <f t="shared" si="5"/>
        <v>-50362680.219999991</v>
      </c>
      <c r="J25" s="101">
        <f t="shared" si="5"/>
        <v>-50362680.219999991</v>
      </c>
      <c r="K25" s="101">
        <f t="shared" si="5"/>
        <v>-50362680.219999991</v>
      </c>
      <c r="L25" s="101">
        <f t="shared" si="5"/>
        <v>-50362680.219999991</v>
      </c>
      <c r="M25" s="101">
        <f t="shared" si="5"/>
        <v>-50362680.219999991</v>
      </c>
      <c r="N25" s="96"/>
      <c r="O25" s="96"/>
      <c r="P25" s="96"/>
      <c r="Q25" s="96"/>
    </row>
    <row r="26" spans="1:17" ht="18" customHeight="1" x14ac:dyDescent="0.25">
      <c r="A26" s="102" t="s">
        <v>69</v>
      </c>
      <c r="B26" s="103">
        <f t="shared" ref="B26:M26" si="6">SUM(B27:B32)</f>
        <v>120123894.36</v>
      </c>
      <c r="C26" s="103">
        <f t="shared" si="6"/>
        <v>126026481.33000001</v>
      </c>
      <c r="D26" s="103">
        <f t="shared" si="6"/>
        <v>131463371.83999999</v>
      </c>
      <c r="E26" s="103">
        <f t="shared" si="6"/>
        <v>132235739.37</v>
      </c>
      <c r="F26" s="103">
        <f t="shared" si="6"/>
        <v>135060832.05000001</v>
      </c>
      <c r="G26" s="103">
        <f t="shared" si="6"/>
        <v>137968874.07000002</v>
      </c>
      <c r="H26" s="103">
        <f t="shared" si="6"/>
        <v>0</v>
      </c>
      <c r="I26" s="103">
        <f t="shared" si="6"/>
        <v>0</v>
      </c>
      <c r="J26" s="103">
        <f>SUM(J27:J32)</f>
        <v>0</v>
      </c>
      <c r="K26" s="103">
        <f t="shared" si="6"/>
        <v>0</v>
      </c>
      <c r="L26" s="103">
        <f t="shared" si="6"/>
        <v>0</v>
      </c>
      <c r="M26" s="103">
        <f t="shared" si="6"/>
        <v>0</v>
      </c>
      <c r="N26" s="108"/>
      <c r="O26" s="96"/>
      <c r="P26" s="96"/>
    </row>
    <row r="27" spans="1:17" ht="17.100000000000001" customHeight="1" x14ac:dyDescent="0.25">
      <c r="A27" s="104" t="s">
        <v>81</v>
      </c>
      <c r="B27" s="105">
        <v>20930387.609999999</v>
      </c>
      <c r="C27" s="105">
        <v>23039743.310000002</v>
      </c>
      <c r="D27" s="105">
        <v>24608949.420000002</v>
      </c>
      <c r="E27" s="105">
        <v>24474913.270000003</v>
      </c>
      <c r="F27" s="105">
        <v>21149872.500000004</v>
      </c>
      <c r="G27" s="105">
        <v>23284130.739999998</v>
      </c>
      <c r="H27" s="105"/>
      <c r="I27" s="105"/>
      <c r="J27" s="105"/>
      <c r="K27" s="105"/>
      <c r="L27" s="105"/>
      <c r="M27" s="105"/>
    </row>
    <row r="28" spans="1:17" ht="17.100000000000001" customHeight="1" x14ac:dyDescent="0.25">
      <c r="A28" s="104" t="s">
        <v>82</v>
      </c>
      <c r="B28" s="105">
        <v>8869722.8300000019</v>
      </c>
      <c r="C28" s="105">
        <v>10967605.460000001</v>
      </c>
      <c r="D28" s="105">
        <v>10235822.290000001</v>
      </c>
      <c r="E28" s="105">
        <v>9064397.1799999997</v>
      </c>
      <c r="F28" s="105">
        <v>11500269.57</v>
      </c>
      <c r="G28" s="105">
        <v>11676904.970000001</v>
      </c>
      <c r="H28" s="105"/>
      <c r="I28" s="105"/>
      <c r="J28" s="105"/>
      <c r="K28" s="105"/>
      <c r="L28" s="105"/>
      <c r="M28" s="105"/>
      <c r="O28" s="96"/>
    </row>
    <row r="29" spans="1:17" ht="17.100000000000001" customHeight="1" x14ac:dyDescent="0.25">
      <c r="A29" s="104" t="s">
        <v>83</v>
      </c>
      <c r="B29" s="105">
        <v>74477359.209999993</v>
      </c>
      <c r="C29" s="105">
        <v>75841809.590000004</v>
      </c>
      <c r="D29" s="105">
        <v>79810481.829999983</v>
      </c>
      <c r="E29" s="105">
        <v>81417042.25999999</v>
      </c>
      <c r="F29" s="105">
        <v>85557068.939999998</v>
      </c>
      <c r="G29" s="105">
        <v>86239480.920000017</v>
      </c>
      <c r="H29" s="105"/>
      <c r="I29" s="105"/>
      <c r="J29" s="105"/>
      <c r="K29" s="105"/>
      <c r="L29" s="105"/>
      <c r="M29" s="105"/>
    </row>
    <row r="30" spans="1:17" ht="17.100000000000001" customHeight="1" x14ac:dyDescent="0.25">
      <c r="A30" s="104" t="s">
        <v>84</v>
      </c>
      <c r="B30" s="105">
        <v>8346278.3200000003</v>
      </c>
      <c r="C30" s="105">
        <v>9220826.8100000005</v>
      </c>
      <c r="D30" s="105">
        <v>8630698.4100000001</v>
      </c>
      <c r="E30" s="105">
        <v>8443912.8300000001</v>
      </c>
      <c r="F30" s="105">
        <v>8385017.8899999997</v>
      </c>
      <c r="G30" s="105">
        <v>8320181.3299999991</v>
      </c>
      <c r="H30" s="105"/>
      <c r="I30" s="105"/>
      <c r="J30" s="105"/>
      <c r="K30" s="105"/>
      <c r="L30" s="105"/>
      <c r="M30" s="105"/>
    </row>
    <row r="31" spans="1:17" ht="17.100000000000001" customHeight="1" x14ac:dyDescent="0.25">
      <c r="A31" s="104" t="s">
        <v>85</v>
      </c>
      <c r="B31" s="105">
        <v>2658445.2199999997</v>
      </c>
      <c r="C31" s="105">
        <v>3335177</v>
      </c>
      <c r="D31" s="105">
        <v>2815304.6399999997</v>
      </c>
      <c r="E31" s="105">
        <v>4702467.6500000004</v>
      </c>
      <c r="F31" s="105">
        <v>4689933.2700000005</v>
      </c>
      <c r="G31" s="105">
        <v>4350139.95</v>
      </c>
      <c r="H31" s="105"/>
      <c r="I31" s="105"/>
      <c r="J31" s="105"/>
      <c r="K31" s="105"/>
      <c r="L31" s="105"/>
      <c r="M31" s="105"/>
    </row>
    <row r="32" spans="1:17" ht="17.100000000000001" customHeight="1" x14ac:dyDescent="0.25">
      <c r="A32" s="104" t="s">
        <v>86</v>
      </c>
      <c r="B32" s="105">
        <v>4841701.17</v>
      </c>
      <c r="C32" s="105">
        <v>3621319.16</v>
      </c>
      <c r="D32" s="105">
        <v>5362115.25</v>
      </c>
      <c r="E32" s="105">
        <v>4133006.1799999997</v>
      </c>
      <c r="F32" s="105">
        <v>3778669.88</v>
      </c>
      <c r="G32" s="105">
        <v>4098036.16</v>
      </c>
      <c r="H32" s="105"/>
      <c r="I32" s="105"/>
      <c r="J32" s="105"/>
      <c r="K32" s="105"/>
      <c r="L32" s="105"/>
      <c r="M32" s="105"/>
    </row>
    <row r="33" spans="1:17" ht="18" customHeight="1" x14ac:dyDescent="0.25">
      <c r="A33" s="102" t="s">
        <v>87</v>
      </c>
      <c r="B33" s="103">
        <f t="shared" ref="B33:M33" si="7">SUM(B34:B35)</f>
        <v>8034045.0600000005</v>
      </c>
      <c r="C33" s="103">
        <f t="shared" si="7"/>
        <v>8491314.1400000006</v>
      </c>
      <c r="D33" s="103">
        <f t="shared" si="7"/>
        <v>8178123.6500000004</v>
      </c>
      <c r="E33" s="103">
        <f t="shared" si="7"/>
        <v>7913169.9900000002</v>
      </c>
      <c r="F33" s="103">
        <f t="shared" si="7"/>
        <v>7883593.4200000018</v>
      </c>
      <c r="G33" s="103">
        <f t="shared" si="7"/>
        <v>8272134.1699999999</v>
      </c>
      <c r="H33" s="103">
        <f t="shared" si="7"/>
        <v>0</v>
      </c>
      <c r="I33" s="103">
        <f t="shared" si="7"/>
        <v>0</v>
      </c>
      <c r="J33" s="103">
        <f t="shared" si="7"/>
        <v>0</v>
      </c>
      <c r="K33" s="103">
        <f t="shared" si="7"/>
        <v>0</v>
      </c>
      <c r="L33" s="103">
        <f t="shared" si="7"/>
        <v>0</v>
      </c>
      <c r="M33" s="103">
        <f t="shared" si="7"/>
        <v>0</v>
      </c>
      <c r="O33" s="96"/>
      <c r="P33" s="96"/>
      <c r="Q33" s="96"/>
    </row>
    <row r="34" spans="1:17" ht="17.100000000000001" customHeight="1" x14ac:dyDescent="0.25">
      <c r="A34" s="104" t="s">
        <v>85</v>
      </c>
      <c r="B34" s="105">
        <v>5504409.2200000007</v>
      </c>
      <c r="C34" s="105">
        <v>5467157.5200000005</v>
      </c>
      <c r="D34" s="105">
        <v>5429531.7200000007</v>
      </c>
      <c r="E34" s="105">
        <v>5392384.6900000004</v>
      </c>
      <c r="F34" s="105">
        <v>5355050.6000000006</v>
      </c>
      <c r="G34" s="105">
        <v>5317708.1900000004</v>
      </c>
      <c r="H34" s="105"/>
      <c r="I34" s="105"/>
      <c r="J34" s="105"/>
      <c r="K34" s="105"/>
      <c r="L34" s="105"/>
      <c r="M34" s="105"/>
    </row>
    <row r="35" spans="1:17" ht="17.100000000000001" customHeight="1" x14ac:dyDescent="0.25">
      <c r="A35" s="104" t="s">
        <v>88</v>
      </c>
      <c r="B35" s="105">
        <v>2529635.8400000003</v>
      </c>
      <c r="C35" s="105">
        <v>3024156.6200000006</v>
      </c>
      <c r="D35" s="105">
        <v>2748591.93</v>
      </c>
      <c r="E35" s="105">
        <v>2520785.3000000003</v>
      </c>
      <c r="F35" s="105">
        <v>2528542.8200000008</v>
      </c>
      <c r="G35" s="105">
        <v>2954425.98</v>
      </c>
      <c r="H35" s="105"/>
      <c r="I35" s="105"/>
      <c r="J35" s="105"/>
      <c r="K35" s="105"/>
      <c r="L35" s="105"/>
      <c r="M35" s="105"/>
    </row>
    <row r="36" spans="1:17" ht="18" customHeight="1" x14ac:dyDescent="0.25">
      <c r="A36" s="102" t="s">
        <v>89</v>
      </c>
      <c r="B36" s="103">
        <f t="shared" ref="B36:M36" si="8">SUM(B37:B38)</f>
        <v>-52747347.569999985</v>
      </c>
      <c r="C36" s="103">
        <f t="shared" si="8"/>
        <v>-55673982.529999986</v>
      </c>
      <c r="D36" s="103">
        <f t="shared" si="8"/>
        <v>-58251557.339999974</v>
      </c>
      <c r="E36" s="103">
        <f t="shared" si="8"/>
        <v>-55817895.30999998</v>
      </c>
      <c r="F36" s="103">
        <f t="shared" si="8"/>
        <v>-60214530.539999977</v>
      </c>
      <c r="G36" s="103">
        <f t="shared" si="8"/>
        <v>-62036707.35999997</v>
      </c>
      <c r="H36" s="103">
        <f t="shared" si="8"/>
        <v>-50362680.219999991</v>
      </c>
      <c r="I36" s="103">
        <f t="shared" si="8"/>
        <v>-50362680.219999991</v>
      </c>
      <c r="J36" s="103">
        <f t="shared" si="8"/>
        <v>-50362680.219999991</v>
      </c>
      <c r="K36" s="103">
        <f t="shared" si="8"/>
        <v>-50362680.219999991</v>
      </c>
      <c r="L36" s="103">
        <f t="shared" si="8"/>
        <v>-50362680.219999991</v>
      </c>
      <c r="M36" s="103">
        <f t="shared" si="8"/>
        <v>-50362680.219999991</v>
      </c>
      <c r="O36" s="108"/>
      <c r="P36" s="96"/>
      <c r="Q36" s="96"/>
    </row>
    <row r="37" spans="1:17" ht="17.100000000000001" customHeight="1" x14ac:dyDescent="0.25">
      <c r="A37" s="104" t="s">
        <v>90</v>
      </c>
      <c r="B37" s="105">
        <v>-50362680.219999991</v>
      </c>
      <c r="C37" s="105">
        <f>+B37</f>
        <v>-50362680.219999991</v>
      </c>
      <c r="D37" s="105">
        <f>+C37</f>
        <v>-50362680.219999991</v>
      </c>
      <c r="E37" s="105">
        <f>+D37</f>
        <v>-50362680.219999991</v>
      </c>
      <c r="F37" s="105">
        <f>+E37</f>
        <v>-50362680.219999991</v>
      </c>
      <c r="G37" s="105">
        <f t="shared" ref="G37:M37" si="9">+F37</f>
        <v>-50362680.219999991</v>
      </c>
      <c r="H37" s="105">
        <f t="shared" si="9"/>
        <v>-50362680.219999991</v>
      </c>
      <c r="I37" s="105">
        <f t="shared" si="9"/>
        <v>-50362680.219999991</v>
      </c>
      <c r="J37" s="105">
        <f t="shared" si="9"/>
        <v>-50362680.219999991</v>
      </c>
      <c r="K37" s="105">
        <f t="shared" si="9"/>
        <v>-50362680.219999991</v>
      </c>
      <c r="L37" s="105">
        <f t="shared" si="9"/>
        <v>-50362680.219999991</v>
      </c>
      <c r="M37" s="105">
        <f t="shared" si="9"/>
        <v>-50362680.219999991</v>
      </c>
      <c r="N37" s="95"/>
      <c r="P37" s="108"/>
    </row>
    <row r="38" spans="1:17" ht="17.100000000000001" customHeight="1" x14ac:dyDescent="0.25">
      <c r="A38" s="104" t="s">
        <v>91</v>
      </c>
      <c r="B38" s="105">
        <f>+DRE!B43</f>
        <v>-2384667.3499999922</v>
      </c>
      <c r="C38" s="105">
        <f>SUM(DRE!B43:C43)</f>
        <v>-5311302.3099999912</v>
      </c>
      <c r="D38" s="105">
        <f>SUM(DRE!$B$43:D43)</f>
        <v>-7888877.1199999824</v>
      </c>
      <c r="E38" s="105">
        <f>SUM(DRE!$B$43:E43)</f>
        <v>-5455215.0899999868</v>
      </c>
      <c r="F38" s="105">
        <f>SUM(DRE!$B$43:F43)</f>
        <v>-9851850.3199999835</v>
      </c>
      <c r="G38" s="105">
        <f>SUM(DRE!$B$43:G43)</f>
        <v>-11674027.13999998</v>
      </c>
      <c r="H38" s="105"/>
      <c r="I38" s="105"/>
      <c r="J38" s="105"/>
      <c r="K38" s="105"/>
      <c r="L38" s="105"/>
      <c r="M38" s="105"/>
      <c r="N38" s="105"/>
      <c r="O38" s="108"/>
      <c r="P38" s="96"/>
      <c r="Q38" s="108"/>
    </row>
    <row r="40" spans="1:17" ht="15" customHeight="1" x14ac:dyDescent="0.25">
      <c r="C40" s="109"/>
      <c r="D40" s="109"/>
      <c r="E40" s="109"/>
      <c r="F40" s="109"/>
      <c r="G40" s="109"/>
      <c r="H40" s="109"/>
      <c r="I40" s="108"/>
      <c r="J40" s="108"/>
      <c r="K40" s="108"/>
      <c r="L40" s="108"/>
      <c r="M40" s="108"/>
      <c r="N40" s="108"/>
    </row>
    <row r="41" spans="1:17" ht="15" customHeight="1" x14ac:dyDescent="0.25">
      <c r="K41" s="108"/>
    </row>
    <row r="42" spans="1:17" ht="15" customHeight="1" x14ac:dyDescent="0.25">
      <c r="K42" s="108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47244094488188981" right="0.47244094488188981" top="0.78740157480314965" bottom="0.59055118110236227" header="0.31496062992125984" footer="0.31496062992125984"/>
  <pageSetup paperSize="9" scale="65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6835-F3CA-486D-A54C-4B88637D74B5}">
  <dimension ref="A1:R48"/>
  <sheetViews>
    <sheetView showGridLines="0" zoomScale="80" zoomScaleNormal="80" workbookViewId="0">
      <selection activeCell="F12" sqref="F12"/>
    </sheetView>
  </sheetViews>
  <sheetFormatPr defaultColWidth="6.85546875" defaultRowHeight="15" customHeight="1" x14ac:dyDescent="0.25"/>
  <cols>
    <col min="1" max="1" width="50.7109375" style="89" customWidth="1"/>
    <col min="2" max="2" width="18.7109375" style="109" customWidth="1"/>
    <col min="3" max="7" width="18.7109375" style="89" customWidth="1"/>
    <col min="8" max="13" width="18.7109375" style="89" hidden="1" customWidth="1"/>
    <col min="14" max="14" width="18.7109375" style="89" customWidth="1"/>
    <col min="15" max="15" width="18.7109375" style="109" customWidth="1"/>
    <col min="16" max="16" width="12.140625" style="89" bestFit="1" customWidth="1"/>
    <col min="17" max="17" width="16.140625" style="89" bestFit="1" customWidth="1"/>
    <col min="18" max="18" width="15.42578125" style="89" bestFit="1" customWidth="1"/>
    <col min="19" max="16384" width="6.85546875" style="89"/>
  </cols>
  <sheetData>
    <row r="1" spans="1:18" ht="69.95" customHeight="1" x14ac:dyDescent="0.25">
      <c r="B1" s="90"/>
      <c r="O1" s="89"/>
    </row>
    <row r="2" spans="1:18" s="91" customFormat="1" ht="18" customHeight="1" x14ac:dyDescent="0.25">
      <c r="A2" s="130" t="s">
        <v>49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8" s="91" customFormat="1" ht="15" customHeight="1" x14ac:dyDescent="0.25">
      <c r="A3" s="131" t="s">
        <v>50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92"/>
    </row>
    <row r="4" spans="1:18" s="91" customFormat="1" ht="15" customHeight="1" x14ac:dyDescent="0.25">
      <c r="A4" s="132" t="s">
        <v>52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92"/>
    </row>
    <row r="5" spans="1:18" s="91" customFormat="1" ht="1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O5" s="92"/>
    </row>
    <row r="6" spans="1:18" s="91" customFormat="1" ht="15" customHeight="1" x14ac:dyDescent="0.25">
      <c r="A6" s="131" t="s">
        <v>54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92"/>
    </row>
    <row r="7" spans="1:18" s="91" customFormat="1" ht="18" customHeight="1" x14ac:dyDescent="0.25">
      <c r="N7" s="93"/>
    </row>
    <row r="8" spans="1:18" s="92" customFormat="1" ht="18" customHeight="1" x14ac:dyDescent="0.25">
      <c r="A8" s="132" t="s">
        <v>92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8" ht="18" customHeight="1" x14ac:dyDescent="0.25"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N9" s="96"/>
      <c r="O9" s="89"/>
    </row>
    <row r="10" spans="1:18" ht="18" customHeight="1" x14ac:dyDescent="0.25">
      <c r="A10" s="97"/>
      <c r="B10" s="110">
        <v>45689</v>
      </c>
      <c r="C10" s="110">
        <v>45717</v>
      </c>
      <c r="D10" s="110">
        <v>45748</v>
      </c>
      <c r="E10" s="110">
        <v>45778</v>
      </c>
      <c r="F10" s="110">
        <v>45809</v>
      </c>
      <c r="G10" s="110">
        <v>45839</v>
      </c>
      <c r="H10" s="110">
        <v>45870</v>
      </c>
      <c r="I10" s="110">
        <v>45901</v>
      </c>
      <c r="J10" s="110">
        <v>45931</v>
      </c>
      <c r="K10" s="110">
        <v>45962</v>
      </c>
      <c r="L10" s="110">
        <v>45992</v>
      </c>
      <c r="M10" s="110">
        <v>45658</v>
      </c>
      <c r="N10" s="99" t="s">
        <v>28</v>
      </c>
      <c r="O10" s="89"/>
    </row>
    <row r="11" spans="1:18" ht="18" customHeight="1" x14ac:dyDescent="0.25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O11" s="89"/>
    </row>
    <row r="12" spans="1:18" ht="18" customHeight="1" x14ac:dyDescent="0.25">
      <c r="A12" s="100" t="s">
        <v>93</v>
      </c>
      <c r="B12" s="101">
        <f t="shared" ref="B12:N12" si="0">SUM(B13:B17)</f>
        <v>64288192.920000002</v>
      </c>
      <c r="C12" s="101">
        <f t="shared" si="0"/>
        <v>65169234</v>
      </c>
      <c r="D12" s="101">
        <f t="shared" si="0"/>
        <v>66234849.13000001</v>
      </c>
      <c r="E12" s="101">
        <f t="shared" si="0"/>
        <v>65546501.25</v>
      </c>
      <c r="F12" s="101">
        <f t="shared" si="0"/>
        <v>65712348.799999997</v>
      </c>
      <c r="G12" s="101">
        <f t="shared" si="0"/>
        <v>67530698.160000011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101">
        <f t="shared" si="0"/>
        <v>0</v>
      </c>
      <c r="L12" s="101">
        <f t="shared" si="0"/>
        <v>0</v>
      </c>
      <c r="M12" s="101">
        <f t="shared" si="0"/>
        <v>0</v>
      </c>
      <c r="N12" s="101">
        <f t="shared" si="0"/>
        <v>394481824.25999999</v>
      </c>
      <c r="O12" s="108"/>
      <c r="P12" s="96"/>
      <c r="R12" s="108"/>
    </row>
    <row r="13" spans="1:18" ht="17.100000000000001" customHeight="1" x14ac:dyDescent="0.25">
      <c r="A13" s="104" t="s">
        <v>94</v>
      </c>
      <c r="B13" s="105">
        <f>59957254.47+2655998.81</f>
        <v>62613253.280000001</v>
      </c>
      <c r="C13" s="105">
        <v>63372000.189999998</v>
      </c>
      <c r="D13" s="105">
        <v>63284122.810000002</v>
      </c>
      <c r="E13" s="105">
        <v>63482360.770000003</v>
      </c>
      <c r="F13" s="105">
        <v>63916234.439999998</v>
      </c>
      <c r="G13" s="105">
        <v>65552638.32</v>
      </c>
      <c r="H13" s="105"/>
      <c r="I13" s="105"/>
      <c r="J13" s="105"/>
      <c r="K13" s="105"/>
      <c r="L13" s="105"/>
      <c r="M13" s="105"/>
      <c r="N13" s="111">
        <f>SUM(B13:M13)</f>
        <v>382220609.81</v>
      </c>
      <c r="O13" s="108"/>
    </row>
    <row r="14" spans="1:18" ht="17.100000000000001" customHeight="1" x14ac:dyDescent="0.25">
      <c r="A14" s="104" t="s">
        <v>95</v>
      </c>
      <c r="B14" s="105">
        <v>1520695.57</v>
      </c>
      <c r="C14" s="105">
        <v>1553676.07</v>
      </c>
      <c r="D14" s="105">
        <v>1877895.56</v>
      </c>
      <c r="E14" s="105">
        <v>1586566.25</v>
      </c>
      <c r="F14" s="105">
        <v>1572884.53</v>
      </c>
      <c r="G14" s="105">
        <v>1665871.6600000001</v>
      </c>
      <c r="H14" s="105"/>
      <c r="I14" s="105"/>
      <c r="J14" s="105"/>
      <c r="K14" s="105"/>
      <c r="L14" s="105"/>
      <c r="M14" s="105"/>
      <c r="N14" s="111">
        <f>SUM(B14:M14)</f>
        <v>9777589.6400000006</v>
      </c>
      <c r="O14" s="108"/>
    </row>
    <row r="15" spans="1:18" ht="17.100000000000001" customHeight="1" x14ac:dyDescent="0.25">
      <c r="A15" s="104" t="s">
        <v>96</v>
      </c>
      <c r="B15" s="105">
        <v>57312.11</v>
      </c>
      <c r="C15" s="105">
        <v>155277.14000000001</v>
      </c>
      <c r="D15" s="105">
        <v>954316.27</v>
      </c>
      <c r="E15" s="105">
        <v>384908.41000000003</v>
      </c>
      <c r="F15" s="105">
        <v>133903.98000000001</v>
      </c>
      <c r="G15" s="105">
        <v>223803.98</v>
      </c>
      <c r="H15" s="105"/>
      <c r="I15" s="105"/>
      <c r="J15" s="105"/>
      <c r="K15" s="105"/>
      <c r="L15" s="105"/>
      <c r="M15" s="105"/>
      <c r="N15" s="111">
        <f>SUM(B15:M15)</f>
        <v>1909521.8900000001</v>
      </c>
      <c r="O15" s="108"/>
    </row>
    <row r="16" spans="1:18" ht="17.100000000000001" customHeight="1" x14ac:dyDescent="0.25">
      <c r="A16" s="104" t="s">
        <v>97</v>
      </c>
      <c r="B16" s="105">
        <v>45210.85</v>
      </c>
      <c r="C16" s="105">
        <v>43947.519999999997</v>
      </c>
      <c r="D16" s="105">
        <v>43947.519999999997</v>
      </c>
      <c r="E16" s="105">
        <v>43947.519999999997</v>
      </c>
      <c r="F16" s="105">
        <v>43947.519999999997</v>
      </c>
      <c r="G16" s="105">
        <v>43947.519999999997</v>
      </c>
      <c r="H16" s="105"/>
      <c r="I16" s="105"/>
      <c r="J16" s="105"/>
      <c r="K16" s="105"/>
      <c r="L16" s="105"/>
      <c r="M16" s="105"/>
      <c r="N16" s="111">
        <f>SUM(B16:M16)</f>
        <v>264948.44999999995</v>
      </c>
      <c r="O16" s="108"/>
    </row>
    <row r="17" spans="1:18" ht="17.100000000000001" customHeight="1" x14ac:dyDescent="0.25">
      <c r="A17" s="104" t="s">
        <v>98</v>
      </c>
      <c r="B17" s="105">
        <v>51721.11</v>
      </c>
      <c r="C17" s="105">
        <v>44333.08</v>
      </c>
      <c r="D17" s="105">
        <v>74566.969999999987</v>
      </c>
      <c r="E17" s="105">
        <v>48718.3</v>
      </c>
      <c r="F17" s="105">
        <v>45378.33</v>
      </c>
      <c r="G17" s="105">
        <v>44436.68</v>
      </c>
      <c r="H17" s="105"/>
      <c r="I17" s="105"/>
      <c r="J17" s="105"/>
      <c r="K17" s="105"/>
      <c r="L17" s="105"/>
      <c r="M17" s="105"/>
      <c r="N17" s="111">
        <f>SUM(B17:M17)</f>
        <v>309154.46999999997</v>
      </c>
      <c r="O17" s="89"/>
    </row>
    <row r="18" spans="1:18" s="114" customFormat="1" ht="9.9499999999999993" customHeight="1" x14ac:dyDescent="0.25">
      <c r="A18" s="104"/>
      <c r="B18" s="112"/>
      <c r="C18" s="112"/>
      <c r="D18" s="105"/>
      <c r="E18" s="112"/>
      <c r="F18" s="112"/>
      <c r="G18" s="112"/>
      <c r="H18" s="112"/>
      <c r="I18" s="112"/>
      <c r="J18" s="112"/>
      <c r="K18" s="112"/>
      <c r="L18" s="112"/>
      <c r="M18" s="112"/>
      <c r="N18" s="111"/>
      <c r="O18" s="113"/>
      <c r="Q18" s="113"/>
      <c r="R18" s="115"/>
    </row>
    <row r="19" spans="1:18" ht="18" customHeight="1" x14ac:dyDescent="0.25">
      <c r="A19" s="100" t="s">
        <v>99</v>
      </c>
      <c r="B19" s="101">
        <f t="shared" ref="B19:N19" si="1">SUM(B27:B35)+B26</f>
        <v>-66780204.529999994</v>
      </c>
      <c r="C19" s="101">
        <f t="shared" si="1"/>
        <v>-68266383.969999999</v>
      </c>
      <c r="D19" s="101">
        <f t="shared" si="1"/>
        <v>-68958601.030000001</v>
      </c>
      <c r="E19" s="101">
        <f t="shared" si="1"/>
        <v>-63284120.660000004</v>
      </c>
      <c r="F19" s="101">
        <f t="shared" si="1"/>
        <v>-70435714.099999994</v>
      </c>
      <c r="G19" s="101">
        <f t="shared" si="1"/>
        <v>-69419392.430000007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  <c r="N19" s="101">
        <f t="shared" si="1"/>
        <v>-407144416.72000003</v>
      </c>
      <c r="O19" s="108"/>
      <c r="P19" s="96"/>
      <c r="R19" s="108"/>
    </row>
    <row r="20" spans="1:18" ht="17.100000000000001" customHeight="1" x14ac:dyDescent="0.25">
      <c r="A20" s="116" t="s">
        <v>100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89"/>
    </row>
    <row r="21" spans="1:18" ht="17.100000000000001" customHeight="1" x14ac:dyDescent="0.25">
      <c r="A21" s="118" t="s">
        <v>101</v>
      </c>
      <c r="B21" s="105">
        <v>-30008973.199999996</v>
      </c>
      <c r="C21" s="105">
        <v>-28965108.759999994</v>
      </c>
      <c r="D21" s="105">
        <v>-29493947.939999998</v>
      </c>
      <c r="E21" s="105">
        <v>-27294838.370000001</v>
      </c>
      <c r="F21" s="105">
        <v>-28091696.540000007</v>
      </c>
      <c r="G21" s="105">
        <v>-27369539.850000001</v>
      </c>
      <c r="H21" s="105"/>
      <c r="I21" s="105"/>
      <c r="J21" s="105"/>
      <c r="K21" s="105"/>
      <c r="L21" s="105"/>
      <c r="M21" s="105"/>
      <c r="N21" s="111">
        <f t="shared" ref="N21" si="2">SUM(B21:M21)</f>
        <v>-171224104.66</v>
      </c>
      <c r="O21" s="89"/>
    </row>
    <row r="22" spans="1:18" ht="17.100000000000001" customHeight="1" x14ac:dyDescent="0.25">
      <c r="A22" s="118" t="s">
        <v>102</v>
      </c>
      <c r="B22" s="105">
        <v>-3586135.3499999996</v>
      </c>
      <c r="C22" s="105">
        <v>-3429884.75</v>
      </c>
      <c r="D22" s="105">
        <v>-3707497.7800000003</v>
      </c>
      <c r="E22" s="105">
        <v>-3448679.8</v>
      </c>
      <c r="F22" s="105">
        <v>-3696723.9499999993</v>
      </c>
      <c r="G22" s="105">
        <v>-3755933.51</v>
      </c>
      <c r="H22" s="105"/>
      <c r="I22" s="105"/>
      <c r="J22" s="105"/>
      <c r="K22" s="105"/>
      <c r="L22" s="105"/>
      <c r="M22" s="105"/>
      <c r="N22" s="111">
        <f t="shared" ref="N22" si="3">SUM(B22:M22)</f>
        <v>-21624855.140000001</v>
      </c>
      <c r="O22" s="89"/>
    </row>
    <row r="23" spans="1:18" ht="17.100000000000001" customHeight="1" x14ac:dyDescent="0.25">
      <c r="A23" s="118" t="s">
        <v>103</v>
      </c>
      <c r="B23" s="105">
        <v>-4164412.47</v>
      </c>
      <c r="C23" s="105">
        <v>-3717272.2</v>
      </c>
      <c r="D23" s="105">
        <v>-3424137.27</v>
      </c>
      <c r="E23" s="105">
        <v>-2860231.94</v>
      </c>
      <c r="F23" s="105">
        <v>-3701800.72</v>
      </c>
      <c r="G23" s="105">
        <v>-3266056.9499999997</v>
      </c>
      <c r="H23" s="105"/>
      <c r="I23" s="105"/>
      <c r="J23" s="105"/>
      <c r="K23" s="105"/>
      <c r="L23" s="105"/>
      <c r="M23" s="105"/>
      <c r="N23" s="111">
        <f>SUM(B23:M23)</f>
        <v>-21133911.549999997</v>
      </c>
      <c r="O23" s="89"/>
    </row>
    <row r="24" spans="1:18" ht="17.100000000000001" customHeight="1" x14ac:dyDescent="0.25">
      <c r="A24" s="118" t="s">
        <v>104</v>
      </c>
      <c r="B24" s="105">
        <v>-2676783.56</v>
      </c>
      <c r="C24" s="105">
        <v>-2776941.84</v>
      </c>
      <c r="D24" s="105">
        <v>-2775470.37</v>
      </c>
      <c r="E24" s="105">
        <v>-2612815.81</v>
      </c>
      <c r="F24" s="105">
        <v>-2909575.19</v>
      </c>
      <c r="G24" s="105">
        <v>-3015995.62</v>
      </c>
      <c r="H24" s="105"/>
      <c r="I24" s="105"/>
      <c r="J24" s="105"/>
      <c r="K24" s="105"/>
      <c r="L24" s="105"/>
      <c r="M24" s="105"/>
      <c r="N24" s="111">
        <f>SUM(B24:M24)</f>
        <v>-16767582.390000001</v>
      </c>
      <c r="O24" s="89"/>
    </row>
    <row r="25" spans="1:18" ht="17.100000000000001" customHeight="1" x14ac:dyDescent="0.25">
      <c r="A25" s="118" t="s">
        <v>105</v>
      </c>
      <c r="B25" s="105">
        <v>-2630957.86</v>
      </c>
      <c r="C25" s="105">
        <v>-2490867.0099999998</v>
      </c>
      <c r="D25" s="105">
        <v>-2534859.3899999997</v>
      </c>
      <c r="E25" s="105">
        <v>-2411743.35</v>
      </c>
      <c r="F25" s="105">
        <v>-2430943.0300000003</v>
      </c>
      <c r="G25" s="105">
        <v>-2541688.1399999997</v>
      </c>
      <c r="H25" s="105"/>
      <c r="I25" s="105"/>
      <c r="J25" s="105"/>
      <c r="K25" s="105"/>
      <c r="L25" s="105"/>
      <c r="M25" s="105"/>
      <c r="N25" s="111">
        <f>SUM(B25:M25)</f>
        <v>-15041058.780000001</v>
      </c>
      <c r="O25" s="89"/>
    </row>
    <row r="26" spans="1:18" ht="18" customHeight="1" x14ac:dyDescent="0.25">
      <c r="A26" s="119" t="s">
        <v>106</v>
      </c>
      <c r="B26" s="117">
        <f t="shared" ref="B26:N26" si="4">SUM(B21:B25)</f>
        <v>-43067262.439999998</v>
      </c>
      <c r="C26" s="117">
        <f t="shared" si="4"/>
        <v>-41380074.559999995</v>
      </c>
      <c r="D26" s="117">
        <f t="shared" si="4"/>
        <v>-41935912.75</v>
      </c>
      <c r="E26" s="117">
        <f t="shared" si="4"/>
        <v>-38628309.270000003</v>
      </c>
      <c r="F26" s="117">
        <f t="shared" si="4"/>
        <v>-40830739.430000007</v>
      </c>
      <c r="G26" s="117">
        <f t="shared" si="4"/>
        <v>-39949214.07</v>
      </c>
      <c r="H26" s="117">
        <f t="shared" si="4"/>
        <v>0</v>
      </c>
      <c r="I26" s="117">
        <f t="shared" si="4"/>
        <v>0</v>
      </c>
      <c r="J26" s="117">
        <f t="shared" si="4"/>
        <v>0</v>
      </c>
      <c r="K26" s="117">
        <f t="shared" si="4"/>
        <v>0</v>
      </c>
      <c r="L26" s="117">
        <f t="shared" si="4"/>
        <v>0</v>
      </c>
      <c r="M26" s="117">
        <f t="shared" si="4"/>
        <v>0</v>
      </c>
      <c r="N26" s="117">
        <f t="shared" si="4"/>
        <v>-245791512.52000001</v>
      </c>
      <c r="O26" s="89"/>
    </row>
    <row r="27" spans="1:18" ht="17.100000000000001" customHeight="1" x14ac:dyDescent="0.25">
      <c r="A27" s="104" t="s">
        <v>107</v>
      </c>
      <c r="B27" s="105">
        <v>-15045599.77</v>
      </c>
      <c r="C27" s="105">
        <v>-14041141.07</v>
      </c>
      <c r="D27" s="105">
        <v>-15655071.280000005</v>
      </c>
      <c r="E27" s="105">
        <v>-14731091.289999999</v>
      </c>
      <c r="F27" s="105">
        <v>-15191136.539999999</v>
      </c>
      <c r="G27" s="105">
        <v>-16969948.869999997</v>
      </c>
      <c r="H27" s="105"/>
      <c r="I27" s="105"/>
      <c r="J27" s="105"/>
      <c r="K27" s="105"/>
      <c r="L27" s="105"/>
      <c r="M27" s="105"/>
      <c r="N27" s="111">
        <f t="shared" ref="N27:N35" si="5">SUM(B27:M27)</f>
        <v>-91633988.819999993</v>
      </c>
      <c r="O27" s="89"/>
    </row>
    <row r="28" spans="1:18" ht="17.100000000000001" customHeight="1" x14ac:dyDescent="0.25">
      <c r="A28" s="104" t="s">
        <v>108</v>
      </c>
      <c r="B28" s="105">
        <v>-6276266.0600000005</v>
      </c>
      <c r="C28" s="105">
        <v>-9905501.0199999996</v>
      </c>
      <c r="D28" s="105">
        <v>-6944711.6599999992</v>
      </c>
      <c r="E28" s="105">
        <v>-6304679.6699999999</v>
      </c>
      <c r="F28" s="105">
        <v>-10620424.489999998</v>
      </c>
      <c r="G28" s="105">
        <v>-8175279.04</v>
      </c>
      <c r="H28" s="105"/>
      <c r="I28" s="105"/>
      <c r="J28" s="105"/>
      <c r="K28" s="105"/>
      <c r="L28" s="105"/>
      <c r="M28" s="105"/>
      <c r="N28" s="111">
        <f t="shared" si="5"/>
        <v>-48226861.93999999</v>
      </c>
      <c r="O28" s="89"/>
    </row>
    <row r="29" spans="1:18" ht="17.100000000000001" customHeight="1" x14ac:dyDescent="0.25">
      <c r="A29" s="104" t="s">
        <v>109</v>
      </c>
      <c r="B29" s="105">
        <v>-773705.39999999991</v>
      </c>
      <c r="C29" s="105">
        <v>-1059561.7299999995</v>
      </c>
      <c r="D29" s="105">
        <v>-1498962.9400000002</v>
      </c>
      <c r="E29" s="105">
        <v>-1731912.75</v>
      </c>
      <c r="F29" s="105">
        <v>-2004608.04</v>
      </c>
      <c r="G29" s="105">
        <v>-1143654.69</v>
      </c>
      <c r="H29" s="105"/>
      <c r="I29" s="105"/>
      <c r="J29" s="105"/>
      <c r="K29" s="105"/>
      <c r="L29" s="105"/>
      <c r="M29" s="105"/>
      <c r="N29" s="111">
        <f t="shared" si="5"/>
        <v>-8212405.5499999989</v>
      </c>
      <c r="O29" s="89"/>
    </row>
    <row r="30" spans="1:18" ht="17.100000000000001" customHeight="1" x14ac:dyDescent="0.25">
      <c r="A30" s="104" t="s">
        <v>110</v>
      </c>
      <c r="B30" s="105">
        <v>-317650.12</v>
      </c>
      <c r="C30" s="105">
        <v>-440867.85000000003</v>
      </c>
      <c r="D30" s="105">
        <v>-1200861.81</v>
      </c>
      <c r="E30" s="105">
        <v>-912076.19000000006</v>
      </c>
      <c r="F30" s="105">
        <v>-836487.21000000008</v>
      </c>
      <c r="G30" s="105">
        <v>-1150892.7</v>
      </c>
      <c r="H30" s="105"/>
      <c r="I30" s="105"/>
      <c r="J30" s="105"/>
      <c r="K30" s="105"/>
      <c r="L30" s="105"/>
      <c r="M30" s="105"/>
      <c r="N30" s="111">
        <f>SUM(B30:M30)</f>
        <v>-4858835.88</v>
      </c>
      <c r="O30" s="89"/>
    </row>
    <row r="31" spans="1:18" ht="17.100000000000001" customHeight="1" x14ac:dyDescent="0.25">
      <c r="A31" s="104" t="s">
        <v>111</v>
      </c>
      <c r="B31" s="105">
        <v>-369850.50000000006</v>
      </c>
      <c r="C31" s="105">
        <v>-372799.07</v>
      </c>
      <c r="D31" s="105">
        <v>-424387.08</v>
      </c>
      <c r="E31" s="105">
        <v>-388774.65</v>
      </c>
      <c r="F31" s="105">
        <v>-371247.15000000008</v>
      </c>
      <c r="G31" s="105">
        <v>-307241.01</v>
      </c>
      <c r="H31" s="105"/>
      <c r="I31" s="105"/>
      <c r="J31" s="105"/>
      <c r="K31" s="105"/>
      <c r="L31" s="105"/>
      <c r="M31" s="105"/>
      <c r="N31" s="111">
        <f>SUM(B31:M31)</f>
        <v>-2234299.4600000004</v>
      </c>
      <c r="O31" s="120"/>
    </row>
    <row r="32" spans="1:18" ht="17.100000000000001" customHeight="1" x14ac:dyDescent="0.25">
      <c r="A32" s="104" t="s">
        <v>112</v>
      </c>
      <c r="B32" s="105">
        <v>-237395.22</v>
      </c>
      <c r="C32" s="105">
        <v>-499583.65</v>
      </c>
      <c r="D32" s="105">
        <v>61557.56</v>
      </c>
      <c r="E32" s="105">
        <v>40403.949999999983</v>
      </c>
      <c r="F32" s="105">
        <v>-5087.75</v>
      </c>
      <c r="G32" s="105">
        <v>-688159.76</v>
      </c>
      <c r="H32" s="105"/>
      <c r="I32" s="105"/>
      <c r="J32" s="105"/>
      <c r="K32" s="105"/>
      <c r="L32" s="105"/>
      <c r="M32" s="105"/>
      <c r="N32" s="111">
        <f t="shared" si="5"/>
        <v>-1328264.8700000001</v>
      </c>
      <c r="O32" s="120"/>
    </row>
    <row r="33" spans="1:18" ht="17.100000000000001" customHeight="1" x14ac:dyDescent="0.25">
      <c r="A33" s="104" t="s">
        <v>113</v>
      </c>
      <c r="B33" s="105">
        <v>-93462.78</v>
      </c>
      <c r="C33" s="105">
        <v>-90861.75</v>
      </c>
      <c r="D33" s="105">
        <v>-89216.939999999988</v>
      </c>
      <c r="E33" s="105">
        <v>-89032.86</v>
      </c>
      <c r="F33" s="105">
        <v>-89015.88</v>
      </c>
      <c r="G33" s="105">
        <v>-88399.32</v>
      </c>
      <c r="H33" s="105"/>
      <c r="I33" s="105"/>
      <c r="J33" s="105"/>
      <c r="K33" s="105"/>
      <c r="L33" s="105"/>
      <c r="M33" s="105"/>
      <c r="N33" s="111">
        <f t="shared" si="5"/>
        <v>-539989.53</v>
      </c>
      <c r="O33" s="120"/>
    </row>
    <row r="34" spans="1:18" ht="17.100000000000001" customHeight="1" x14ac:dyDescent="0.25">
      <c r="A34" s="104" t="s">
        <v>114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/>
      <c r="I34" s="106"/>
      <c r="J34" s="106"/>
      <c r="K34" s="105"/>
      <c r="L34" s="106"/>
      <c r="M34" s="106"/>
      <c r="N34" s="106">
        <f>SUM(B34:M34)</f>
        <v>0</v>
      </c>
      <c r="O34" s="89"/>
    </row>
    <row r="35" spans="1:18" ht="17.100000000000001" customHeight="1" x14ac:dyDescent="0.25">
      <c r="A35" s="104" t="s">
        <v>115</v>
      </c>
      <c r="B35" s="105">
        <v>-599012.24</v>
      </c>
      <c r="C35" s="105">
        <v>-475993.27</v>
      </c>
      <c r="D35" s="105">
        <v>-1271034.1299999999</v>
      </c>
      <c r="E35" s="105">
        <v>-538647.92999999993</v>
      </c>
      <c r="F35" s="105">
        <v>-486967.61</v>
      </c>
      <c r="G35" s="105">
        <v>-946602.97000000009</v>
      </c>
      <c r="H35" s="105"/>
      <c r="I35" s="105"/>
      <c r="J35" s="105"/>
      <c r="K35" s="105"/>
      <c r="L35" s="105"/>
      <c r="M35" s="105"/>
      <c r="N35" s="111">
        <f t="shared" si="5"/>
        <v>-4318258.1499999994</v>
      </c>
      <c r="O35" s="89"/>
    </row>
    <row r="36" spans="1:18" ht="9.9499999999999993" customHeight="1" x14ac:dyDescent="0.25">
      <c r="A36" s="104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1"/>
      <c r="N36" s="111"/>
      <c r="O36" s="89"/>
    </row>
    <row r="37" spans="1:18" ht="18" customHeight="1" x14ac:dyDescent="0.25">
      <c r="A37" s="100" t="s">
        <v>116</v>
      </c>
      <c r="B37" s="101">
        <f t="shared" ref="B37:N37" si="6">B12+B19</f>
        <v>-2492011.609999992</v>
      </c>
      <c r="C37" s="101">
        <f t="shared" si="6"/>
        <v>-3097149.9699999988</v>
      </c>
      <c r="D37" s="101">
        <f t="shared" si="6"/>
        <v>-2723751.8999999911</v>
      </c>
      <c r="E37" s="101">
        <f t="shared" si="6"/>
        <v>2262380.5899999961</v>
      </c>
      <c r="F37" s="101">
        <f t="shared" si="6"/>
        <v>-4723365.299999997</v>
      </c>
      <c r="G37" s="101">
        <f t="shared" si="6"/>
        <v>-1888694.2699999958</v>
      </c>
      <c r="H37" s="101">
        <f t="shared" si="6"/>
        <v>0</v>
      </c>
      <c r="I37" s="101">
        <f t="shared" si="6"/>
        <v>0</v>
      </c>
      <c r="J37" s="101">
        <f t="shared" si="6"/>
        <v>0</v>
      </c>
      <c r="K37" s="101">
        <f t="shared" si="6"/>
        <v>0</v>
      </c>
      <c r="L37" s="101">
        <f t="shared" si="6"/>
        <v>0</v>
      </c>
      <c r="M37" s="101">
        <f t="shared" si="6"/>
        <v>0</v>
      </c>
      <c r="N37" s="101">
        <f t="shared" si="6"/>
        <v>-12662592.460000038</v>
      </c>
      <c r="O37" s="89"/>
    </row>
    <row r="38" spans="1:18" ht="18" customHeight="1" x14ac:dyDescent="0.25">
      <c r="A38" s="121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89"/>
    </row>
    <row r="39" spans="1:18" ht="18" customHeight="1" x14ac:dyDescent="0.25">
      <c r="A39" s="122" t="s">
        <v>117</v>
      </c>
      <c r="B39" s="123">
        <f t="shared" ref="B39:M39" si="7">SUM(B40:B41)</f>
        <v>107344.26000000001</v>
      </c>
      <c r="C39" s="123">
        <f t="shared" si="7"/>
        <v>170515.01</v>
      </c>
      <c r="D39" s="123">
        <f t="shared" si="7"/>
        <v>146177.09</v>
      </c>
      <c r="E39" s="123">
        <f t="shared" si="7"/>
        <v>171281.44</v>
      </c>
      <c r="F39" s="123">
        <f t="shared" si="7"/>
        <v>326730.07000000007</v>
      </c>
      <c r="G39" s="123">
        <f t="shared" si="7"/>
        <v>66517.45</v>
      </c>
      <c r="H39" s="123">
        <f t="shared" si="7"/>
        <v>0</v>
      </c>
      <c r="I39" s="123">
        <f t="shared" si="7"/>
        <v>0</v>
      </c>
      <c r="J39" s="123">
        <f t="shared" si="7"/>
        <v>0</v>
      </c>
      <c r="K39" s="123">
        <f t="shared" si="7"/>
        <v>0</v>
      </c>
      <c r="L39" s="123">
        <f t="shared" si="7"/>
        <v>0</v>
      </c>
      <c r="M39" s="123">
        <f t="shared" si="7"/>
        <v>0</v>
      </c>
      <c r="N39" s="123">
        <f>SUM(N40:N41)</f>
        <v>988565.32</v>
      </c>
      <c r="O39" s="89"/>
    </row>
    <row r="40" spans="1:18" ht="17.100000000000001" customHeight="1" x14ac:dyDescent="0.25">
      <c r="A40" s="104" t="s">
        <v>118</v>
      </c>
      <c r="B40" s="105">
        <v>108188.63</v>
      </c>
      <c r="C40" s="105">
        <v>203751.71</v>
      </c>
      <c r="D40" s="105">
        <v>168644.56</v>
      </c>
      <c r="E40" s="105">
        <v>172602.03</v>
      </c>
      <c r="F40" s="105">
        <v>335300.99000000005</v>
      </c>
      <c r="G40" s="105">
        <v>72656.039999999994</v>
      </c>
      <c r="H40" s="105"/>
      <c r="I40" s="105"/>
      <c r="J40" s="105"/>
      <c r="K40" s="105"/>
      <c r="L40" s="105"/>
      <c r="M40" s="112"/>
      <c r="N40" s="111">
        <f>SUM(B40:M40)</f>
        <v>1061143.96</v>
      </c>
      <c r="O40" s="89"/>
    </row>
    <row r="41" spans="1:18" ht="17.100000000000001" customHeight="1" x14ac:dyDescent="0.25">
      <c r="A41" s="104" t="s">
        <v>119</v>
      </c>
      <c r="B41" s="105">
        <v>-844.37</v>
      </c>
      <c r="C41" s="105">
        <v>-33236.699999999997</v>
      </c>
      <c r="D41" s="105">
        <v>-22467.47</v>
      </c>
      <c r="E41" s="105">
        <v>-1320.59</v>
      </c>
      <c r="F41" s="105">
        <v>-8570.92</v>
      </c>
      <c r="G41" s="105">
        <v>-6138.59</v>
      </c>
      <c r="H41" s="105"/>
      <c r="I41" s="105"/>
      <c r="J41" s="105"/>
      <c r="K41" s="105"/>
      <c r="L41" s="105"/>
      <c r="M41" s="112"/>
      <c r="N41" s="111">
        <f>SUM(B41:M41)</f>
        <v>-72578.64</v>
      </c>
      <c r="O41" s="89"/>
    </row>
    <row r="42" spans="1:18" ht="9.9499999999999993" customHeight="1" x14ac:dyDescent="0.25">
      <c r="A42" s="104"/>
      <c r="B42" s="112"/>
      <c r="C42" s="112"/>
      <c r="D42" s="112"/>
      <c r="E42" s="112"/>
      <c r="F42" s="112"/>
      <c r="G42" s="112"/>
      <c r="H42" s="112"/>
      <c r="I42" s="105"/>
      <c r="J42" s="112"/>
      <c r="K42" s="112"/>
      <c r="L42" s="112"/>
      <c r="M42" s="111"/>
      <c r="N42" s="111"/>
      <c r="O42" s="89"/>
    </row>
    <row r="43" spans="1:18" ht="18" customHeight="1" x14ac:dyDescent="0.25">
      <c r="A43" s="124" t="s">
        <v>91</v>
      </c>
      <c r="B43" s="125">
        <f t="shared" ref="B43:M43" si="8">B37+B39</f>
        <v>-2384667.3499999922</v>
      </c>
      <c r="C43" s="125">
        <f t="shared" si="8"/>
        <v>-2926634.959999999</v>
      </c>
      <c r="D43" s="125">
        <f t="shared" si="8"/>
        <v>-2577574.8099999912</v>
      </c>
      <c r="E43" s="125">
        <f t="shared" si="8"/>
        <v>2433662.0299999961</v>
      </c>
      <c r="F43" s="125">
        <f t="shared" si="8"/>
        <v>-4396635.2299999967</v>
      </c>
      <c r="G43" s="125">
        <f t="shared" si="8"/>
        <v>-1822176.8199999959</v>
      </c>
      <c r="H43" s="125">
        <f t="shared" si="8"/>
        <v>0</v>
      </c>
      <c r="I43" s="125">
        <f t="shared" si="8"/>
        <v>0</v>
      </c>
      <c r="J43" s="125">
        <f t="shared" si="8"/>
        <v>0</v>
      </c>
      <c r="K43" s="125">
        <f t="shared" si="8"/>
        <v>0</v>
      </c>
      <c r="L43" s="125">
        <f t="shared" si="8"/>
        <v>0</v>
      </c>
      <c r="M43" s="125">
        <f t="shared" si="8"/>
        <v>0</v>
      </c>
      <c r="N43" s="125">
        <f>N37+N39</f>
        <v>-11674027.140000038</v>
      </c>
      <c r="O43" s="89"/>
    </row>
    <row r="44" spans="1:18" s="114" customFormat="1" ht="15" customHeight="1" x14ac:dyDescent="0.25">
      <c r="B44" s="113"/>
      <c r="N44" s="113"/>
      <c r="O44" s="113"/>
      <c r="Q44" s="113"/>
      <c r="R44" s="115"/>
    </row>
    <row r="45" spans="1:18" s="114" customFormat="1" ht="15" customHeight="1" x14ac:dyDescent="0.25">
      <c r="A45" s="89"/>
      <c r="B45" s="113"/>
      <c r="F45" s="126">
        <v>-2937930.2900000135</v>
      </c>
      <c r="G45" s="126">
        <v>-3387685.7700000154</v>
      </c>
      <c r="H45" s="127"/>
      <c r="N45" s="113"/>
      <c r="O45" s="113"/>
      <c r="Q45" s="113"/>
      <c r="R45" s="115"/>
    </row>
    <row r="46" spans="1:18" s="114" customFormat="1" ht="15" customHeight="1" x14ac:dyDescent="0.25">
      <c r="B46" s="128"/>
      <c r="C46" s="128"/>
      <c r="D46" s="128"/>
      <c r="E46" s="128"/>
      <c r="F46" s="126">
        <f>+F45-F43</f>
        <v>1458704.9399999832</v>
      </c>
      <c r="G46" s="126">
        <f>+G45-G43</f>
        <v>-1565508.9500000195</v>
      </c>
      <c r="H46" s="129"/>
      <c r="I46" s="128"/>
      <c r="J46" s="128"/>
      <c r="N46" s="113"/>
      <c r="O46" s="113"/>
      <c r="Q46" s="113"/>
      <c r="R46" s="115"/>
    </row>
    <row r="47" spans="1:18" s="114" customFormat="1" ht="15" customHeight="1" x14ac:dyDescent="0.25">
      <c r="B47" s="113"/>
      <c r="C47" s="113"/>
      <c r="D47" s="113"/>
      <c r="E47" s="113"/>
      <c r="F47" s="127"/>
      <c r="G47" s="127"/>
      <c r="H47" s="126"/>
      <c r="I47" s="113"/>
      <c r="J47" s="113"/>
      <c r="N47" s="113"/>
      <c r="O47" s="113"/>
    </row>
    <row r="48" spans="1:18" ht="15" customHeight="1" x14ac:dyDescent="0.25">
      <c r="L48" s="114"/>
      <c r="M48" s="114"/>
      <c r="N48" s="113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47244094488188981" right="0.47244094488188981" top="0.78740157480314965" bottom="0.59055118110236227" header="0.31496062992125984" footer="0.31496062992125984"/>
  <pageSetup paperSize="9" scale="65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showGridLines="0" zoomScale="70" zoomScaleNormal="70" workbookViewId="0">
      <selection activeCell="G13" sqref="G13"/>
    </sheetView>
  </sheetViews>
  <sheetFormatPr defaultColWidth="9.140625" defaultRowHeight="15" x14ac:dyDescent="0.25"/>
  <cols>
    <col min="1" max="1" width="78.7109375" style="1" customWidth="1"/>
    <col min="2" max="2" width="2.7109375" style="1" customWidth="1"/>
    <col min="3" max="8" width="16.85546875" style="1" customWidth="1"/>
    <col min="9" max="16384" width="9.140625" style="1"/>
  </cols>
  <sheetData>
    <row r="1" spans="1:8" ht="59.25" customHeight="1" x14ac:dyDescent="0.25">
      <c r="A1" s="133"/>
      <c r="B1" s="133"/>
    </row>
    <row r="2" spans="1:8" ht="17.25" customHeight="1" x14ac:dyDescent="0.25">
      <c r="A2" s="133"/>
      <c r="B2" s="133"/>
      <c r="C2" s="38"/>
      <c r="D2" s="38"/>
      <c r="E2" s="38"/>
      <c r="F2" s="38"/>
      <c r="G2" s="38"/>
      <c r="H2" s="38"/>
    </row>
    <row r="3" spans="1:8" ht="33" customHeight="1" x14ac:dyDescent="0.25">
      <c r="A3" s="134" t="s">
        <v>49</v>
      </c>
      <c r="B3" s="134"/>
      <c r="C3" s="134"/>
      <c r="D3" s="134"/>
      <c r="E3" s="134"/>
      <c r="F3" s="134"/>
      <c r="G3" s="134"/>
      <c r="H3" s="134"/>
    </row>
    <row r="4" spans="1:8" ht="23.25" customHeight="1" x14ac:dyDescent="0.25">
      <c r="A4" s="134" t="s">
        <v>50</v>
      </c>
      <c r="B4" s="134"/>
      <c r="C4" s="134"/>
      <c r="D4" s="134"/>
      <c r="E4" s="134"/>
      <c r="F4" s="134"/>
      <c r="G4" s="134"/>
      <c r="H4" s="134"/>
    </row>
    <row r="5" spans="1:8" ht="19.5" customHeight="1" x14ac:dyDescent="0.25">
      <c r="A5" s="135" t="s">
        <v>52</v>
      </c>
      <c r="B5" s="135"/>
      <c r="C5" s="135"/>
      <c r="D5" s="135"/>
      <c r="E5" s="135"/>
      <c r="F5" s="135"/>
      <c r="G5" s="135"/>
      <c r="H5" s="135"/>
    </row>
    <row r="6" spans="1:8" ht="15" customHeight="1" x14ac:dyDescent="0.25">
      <c r="A6" s="132" t="s">
        <v>53</v>
      </c>
      <c r="B6" s="132"/>
      <c r="C6" s="132"/>
      <c r="D6" s="132"/>
      <c r="E6" s="132"/>
      <c r="F6" s="132"/>
      <c r="G6" s="132"/>
      <c r="H6" s="132"/>
    </row>
    <row r="7" spans="1:8" ht="18" customHeight="1" x14ac:dyDescent="0.25">
      <c r="A7" s="132"/>
      <c r="B7" s="132"/>
      <c r="C7" s="132"/>
      <c r="D7" s="132"/>
      <c r="E7" s="132"/>
      <c r="F7" s="132"/>
      <c r="G7" s="132"/>
      <c r="H7" s="132"/>
    </row>
    <row r="8" spans="1:8" ht="18" x14ac:dyDescent="0.25">
      <c r="A8" s="67"/>
      <c r="B8" s="67"/>
      <c r="C8" s="66"/>
      <c r="D8" s="66"/>
      <c r="E8" s="66"/>
      <c r="F8" s="66"/>
      <c r="G8" s="66"/>
      <c r="H8" s="66"/>
    </row>
    <row r="9" spans="1:8" s="6" customFormat="1" x14ac:dyDescent="0.25">
      <c r="C9" s="53" t="s">
        <v>35</v>
      </c>
      <c r="D9" s="53" t="s">
        <v>29</v>
      </c>
      <c r="E9" s="53" t="s">
        <v>30</v>
      </c>
      <c r="F9" s="53" t="s">
        <v>31</v>
      </c>
      <c r="G9" s="53" t="s">
        <v>32</v>
      </c>
      <c r="H9" s="53" t="s">
        <v>33</v>
      </c>
    </row>
    <row r="10" spans="1:8" s="8" customFormat="1" ht="12" thickBot="1" x14ac:dyDescent="0.3">
      <c r="C10" s="55">
        <v>2025</v>
      </c>
      <c r="D10" s="55">
        <v>2025</v>
      </c>
      <c r="E10" s="55">
        <v>2025</v>
      </c>
      <c r="F10" s="55">
        <v>2025</v>
      </c>
      <c r="G10" s="55">
        <v>2025</v>
      </c>
      <c r="H10" s="55">
        <v>2025</v>
      </c>
    </row>
    <row r="11" spans="1:8" x14ac:dyDescent="0.25">
      <c r="C11" s="57"/>
      <c r="D11" s="57"/>
      <c r="E11" s="57"/>
      <c r="F11" s="57"/>
      <c r="G11" s="57"/>
      <c r="H11" s="57"/>
    </row>
    <row r="12" spans="1:8" s="11" customFormat="1" ht="16.5" thickBot="1" x14ac:dyDescent="0.3">
      <c r="A12" s="40" t="s">
        <v>0</v>
      </c>
      <c r="C12" s="58">
        <v>3021.2300000001214</v>
      </c>
      <c r="D12" s="58">
        <f>C43</f>
        <v>3841.9500000001249</v>
      </c>
      <c r="E12" s="58">
        <f>D43</f>
        <v>4385.5000000001237</v>
      </c>
      <c r="F12" s="58">
        <f>E43</f>
        <v>2151.3400000001175</v>
      </c>
      <c r="G12" s="58">
        <f>F43</f>
        <v>925.21000000011327</v>
      </c>
      <c r="H12" s="58">
        <f>G43</f>
        <v>-3589.2999999998942</v>
      </c>
    </row>
    <row r="13" spans="1:8" x14ac:dyDescent="0.25">
      <c r="C13" s="57"/>
      <c r="D13" s="57"/>
      <c r="E13" s="57"/>
      <c r="F13" s="57"/>
      <c r="G13" s="57"/>
      <c r="H13" s="57"/>
    </row>
    <row r="14" spans="1:8" s="13" customFormat="1" ht="33.75" customHeight="1" x14ac:dyDescent="0.25">
      <c r="A14" s="39" t="s">
        <v>1</v>
      </c>
      <c r="C14" s="39"/>
      <c r="D14" s="39"/>
      <c r="E14" s="39"/>
      <c r="F14" s="39"/>
      <c r="G14" s="39"/>
      <c r="H14" s="39"/>
    </row>
    <row r="15" spans="1:8" s="15" customFormat="1" ht="15.75" x14ac:dyDescent="0.25">
      <c r="A15" s="41" t="s">
        <v>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</row>
    <row r="16" spans="1:8" s="15" customFormat="1" ht="15.75" x14ac:dyDescent="0.25">
      <c r="A16" s="41" t="s">
        <v>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</row>
    <row r="17" spans="1:8" s="15" customFormat="1" ht="15.75" x14ac:dyDescent="0.25">
      <c r="A17" s="41" t="s">
        <v>4</v>
      </c>
      <c r="C17" s="52">
        <v>0</v>
      </c>
      <c r="D17" s="52">
        <v>0</v>
      </c>
      <c r="E17" s="64">
        <v>0</v>
      </c>
      <c r="F17" s="64">
        <v>0</v>
      </c>
      <c r="G17" s="64">
        <v>0</v>
      </c>
      <c r="H17" s="64">
        <v>0</v>
      </c>
    </row>
    <row r="18" spans="1:8" s="15" customFormat="1" ht="15.75" x14ac:dyDescent="0.25">
      <c r="A18" s="41" t="s">
        <v>5</v>
      </c>
      <c r="C18" s="52">
        <v>62844</v>
      </c>
      <c r="D18" s="52">
        <v>62844</v>
      </c>
      <c r="E18" s="52">
        <v>62844</v>
      </c>
      <c r="F18" s="52">
        <v>62850.96</v>
      </c>
      <c r="G18" s="52">
        <v>62847.6</v>
      </c>
      <c r="H18" s="52">
        <v>62847.76</v>
      </c>
    </row>
    <row r="19" spans="1:8" s="15" customFormat="1" ht="15.75" x14ac:dyDescent="0.25">
      <c r="A19" s="41" t="s">
        <v>6</v>
      </c>
      <c r="C19" s="52">
        <v>130.09</v>
      </c>
      <c r="D19" s="52">
        <v>177.36</v>
      </c>
      <c r="E19" s="52">
        <v>166.2</v>
      </c>
      <c r="F19" s="52">
        <v>182.61</v>
      </c>
      <c r="G19" s="52">
        <v>184.7</v>
      </c>
      <c r="H19" s="52">
        <v>184.3</v>
      </c>
    </row>
    <row r="20" spans="1:8" s="15" customFormat="1" ht="15.75" x14ac:dyDescent="0.25">
      <c r="A20" s="41" t="s">
        <v>7</v>
      </c>
      <c r="C20" s="52">
        <v>11.39</v>
      </c>
      <c r="D20" s="52">
        <v>0.09</v>
      </c>
      <c r="E20" s="64">
        <v>30.89</v>
      </c>
      <c r="F20" s="64">
        <v>0</v>
      </c>
      <c r="G20" s="64">
        <v>0</v>
      </c>
      <c r="H20" s="64">
        <v>0</v>
      </c>
    </row>
    <row r="21" spans="1:8" s="11" customFormat="1" ht="15.75" x14ac:dyDescent="0.25">
      <c r="A21" s="42" t="s">
        <v>8</v>
      </c>
      <c r="B21" s="48"/>
      <c r="C21" s="43">
        <f t="shared" ref="C21:D21" si="0">SUM(C15:C20)</f>
        <v>62985.479999999996</v>
      </c>
      <c r="D21" s="43">
        <f t="shared" si="0"/>
        <v>63021.45</v>
      </c>
      <c r="E21" s="43">
        <f t="shared" ref="E21:F21" si="1">SUM(E15:E20)</f>
        <v>63041.09</v>
      </c>
      <c r="F21" s="43">
        <f t="shared" si="1"/>
        <v>63033.57</v>
      </c>
      <c r="G21" s="43">
        <f t="shared" ref="G21:H21" si="2">SUM(G15:G20)</f>
        <v>63032.299999999996</v>
      </c>
      <c r="H21" s="43">
        <f t="shared" si="2"/>
        <v>63032.060000000005</v>
      </c>
    </row>
    <row r="22" spans="1:8" x14ac:dyDescent="0.25">
      <c r="C22" s="61"/>
      <c r="D22" s="61"/>
      <c r="E22" s="61"/>
      <c r="F22" s="61"/>
      <c r="G22" s="61"/>
      <c r="H22" s="61"/>
    </row>
    <row r="23" spans="1:8" s="13" customFormat="1" ht="15.75" x14ac:dyDescent="0.25">
      <c r="A23" s="39" t="s">
        <v>9</v>
      </c>
      <c r="C23" s="62"/>
      <c r="D23" s="62"/>
      <c r="E23" s="62"/>
      <c r="F23" s="62"/>
      <c r="G23" s="62"/>
      <c r="H23" s="62"/>
    </row>
    <row r="24" spans="1:8" s="15" customFormat="1" ht="15.75" x14ac:dyDescent="0.25">
      <c r="A24" s="41" t="s">
        <v>10</v>
      </c>
      <c r="C24" s="65">
        <v>-36271.019999999997</v>
      </c>
      <c r="D24" s="65">
        <v>-39697.15</v>
      </c>
      <c r="E24" s="65">
        <v>-38469.950000000004</v>
      </c>
      <c r="F24" s="65">
        <v>-37122.26</v>
      </c>
      <c r="G24" s="65">
        <v>-37731.03</v>
      </c>
      <c r="H24" s="65">
        <v>-37984.47</v>
      </c>
    </row>
    <row r="25" spans="1:8" s="15" customFormat="1" ht="15.75" x14ac:dyDescent="0.25">
      <c r="A25" s="41" t="s">
        <v>11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s="15" customFormat="1" ht="15.75" x14ac:dyDescent="0.25">
      <c r="A26" s="41" t="s">
        <v>12</v>
      </c>
      <c r="C26" s="65">
        <v>-2542.67</v>
      </c>
      <c r="D26" s="65">
        <v>-2502.06</v>
      </c>
      <c r="E26" s="65">
        <v>-2538.6</v>
      </c>
      <c r="F26" s="65">
        <v>-2388.38</v>
      </c>
      <c r="G26" s="65">
        <v>-2639.18</v>
      </c>
      <c r="H26" s="65">
        <v>-2555.5700000000002</v>
      </c>
    </row>
    <row r="27" spans="1:8" s="15" customFormat="1" ht="15.75" x14ac:dyDescent="0.25">
      <c r="A27" s="44" t="s">
        <v>44</v>
      </c>
      <c r="B27" s="49"/>
      <c r="C27" s="45">
        <f t="shared" ref="C27:D27" si="3">SUM(C24:C26)</f>
        <v>-38813.689999999995</v>
      </c>
      <c r="D27" s="45">
        <f t="shared" si="3"/>
        <v>-42199.21</v>
      </c>
      <c r="E27" s="45">
        <f t="shared" ref="E27:F27" si="4">SUM(E24:E26)</f>
        <v>-41008.550000000003</v>
      </c>
      <c r="F27" s="45">
        <f t="shared" si="4"/>
        <v>-39510.639999999999</v>
      </c>
      <c r="G27" s="45">
        <f t="shared" ref="G27:H27" si="5">SUM(G24:G26)</f>
        <v>-40370.21</v>
      </c>
      <c r="H27" s="45">
        <f t="shared" si="5"/>
        <v>-40540.04</v>
      </c>
    </row>
    <row r="28" spans="1:8" s="15" customFormat="1" ht="15.75" x14ac:dyDescent="0.25">
      <c r="A28" s="41" t="s">
        <v>14</v>
      </c>
      <c r="C28" s="65">
        <v>-7636.81</v>
      </c>
      <c r="D28" s="65">
        <v>-7067.07</v>
      </c>
      <c r="E28" s="65">
        <v>-8291.9599999999991</v>
      </c>
      <c r="F28" s="65">
        <v>-7832.4</v>
      </c>
      <c r="G28" s="65">
        <v>-7856.94</v>
      </c>
      <c r="H28" s="65">
        <v>-8263.34</v>
      </c>
    </row>
    <row r="29" spans="1:8" s="15" customFormat="1" ht="15.75" x14ac:dyDescent="0.25">
      <c r="A29" s="41" t="s">
        <v>15</v>
      </c>
      <c r="C29" s="65">
        <v>-12806.65</v>
      </c>
      <c r="D29" s="65">
        <v>-9662.64</v>
      </c>
      <c r="E29" s="65">
        <v>-14006.58</v>
      </c>
      <c r="F29" s="65">
        <v>-12506.7</v>
      </c>
      <c r="G29" s="65">
        <f>-15855.74+4</f>
        <v>-15851.74</v>
      </c>
      <c r="H29" s="65">
        <v>-14313.08</v>
      </c>
    </row>
    <row r="30" spans="1:8" s="15" customFormat="1" ht="15.75" x14ac:dyDescent="0.25">
      <c r="A30" s="41" t="s">
        <v>7</v>
      </c>
      <c r="C30" s="65">
        <v>-1596.85</v>
      </c>
      <c r="D30" s="65">
        <v>-1116.75</v>
      </c>
      <c r="E30" s="65">
        <v>-1374.71</v>
      </c>
      <c r="F30" s="65">
        <v>-1541.78</v>
      </c>
      <c r="G30" s="65">
        <v>-1621.16</v>
      </c>
      <c r="H30" s="65">
        <v>-1801.38</v>
      </c>
    </row>
    <row r="31" spans="1:8" s="11" customFormat="1" ht="15.75" x14ac:dyDescent="0.25">
      <c r="A31" s="42" t="s">
        <v>8</v>
      </c>
      <c r="B31" s="48"/>
      <c r="C31" s="46">
        <f t="shared" ref="C31:D31" si="6">SUM(C27:C30)</f>
        <v>-60853.999999999993</v>
      </c>
      <c r="D31" s="46">
        <f t="shared" si="6"/>
        <v>-60045.67</v>
      </c>
      <c r="E31" s="46">
        <f t="shared" ref="E31:F31" si="7">SUM(E27:E30)</f>
        <v>-64681.8</v>
      </c>
      <c r="F31" s="46">
        <f t="shared" si="7"/>
        <v>-61391.520000000004</v>
      </c>
      <c r="G31" s="46">
        <f t="shared" ref="G31:H31" si="8">SUM(G27:G30)</f>
        <v>-65700.05</v>
      </c>
      <c r="H31" s="46">
        <f t="shared" si="8"/>
        <v>-64917.840000000004</v>
      </c>
    </row>
    <row r="32" spans="1:8" x14ac:dyDescent="0.25">
      <c r="C32" s="61"/>
      <c r="D32" s="61"/>
      <c r="E32" s="61"/>
      <c r="F32" s="61"/>
      <c r="G32" s="61"/>
      <c r="H32" s="61"/>
    </row>
    <row r="33" spans="1:8" s="24" customFormat="1" ht="15.75" x14ac:dyDescent="0.25">
      <c r="A33" s="39" t="s">
        <v>16</v>
      </c>
      <c r="B33" s="13"/>
      <c r="C33" s="62"/>
      <c r="D33" s="62"/>
      <c r="E33" s="62"/>
      <c r="F33" s="62"/>
      <c r="G33" s="62"/>
      <c r="H33" s="62"/>
    </row>
    <row r="34" spans="1:8" s="25" customFormat="1" ht="15.75" x14ac:dyDescent="0.25">
      <c r="A34" s="41" t="s">
        <v>17</v>
      </c>
      <c r="B34" s="15"/>
      <c r="C34" s="65">
        <v>0</v>
      </c>
      <c r="D34" s="65">
        <v>0</v>
      </c>
      <c r="E34" s="64">
        <v>0</v>
      </c>
      <c r="F34" s="64">
        <v>0</v>
      </c>
      <c r="G34" s="64">
        <v>0</v>
      </c>
      <c r="H34" s="64">
        <v>0</v>
      </c>
    </row>
    <row r="35" spans="1:8" s="25" customFormat="1" ht="15.75" x14ac:dyDescent="0.25">
      <c r="A35" s="41" t="s">
        <v>18</v>
      </c>
      <c r="B35" s="15"/>
      <c r="C35" s="65">
        <v>0</v>
      </c>
      <c r="D35" s="65">
        <v>0</v>
      </c>
      <c r="E35" s="64">
        <v>0</v>
      </c>
      <c r="F35" s="64">
        <v>0</v>
      </c>
      <c r="G35" s="64">
        <v>0</v>
      </c>
      <c r="H35" s="64">
        <v>0</v>
      </c>
    </row>
    <row r="36" spans="1:8" s="25" customFormat="1" ht="15.75" x14ac:dyDescent="0.25">
      <c r="A36" s="41" t="s">
        <v>19</v>
      </c>
      <c r="B36" s="15"/>
      <c r="C36" s="65">
        <v>-1295.02</v>
      </c>
      <c r="D36" s="65">
        <v>-2415.46</v>
      </c>
      <c r="E36" s="65">
        <v>-594.37</v>
      </c>
      <c r="F36" s="65">
        <v>-2863.39</v>
      </c>
      <c r="G36" s="65">
        <v>-1844.34</v>
      </c>
      <c r="H36" s="65">
        <v>-1469.44</v>
      </c>
    </row>
    <row r="37" spans="1:8" s="11" customFormat="1" ht="15.75" x14ac:dyDescent="0.25">
      <c r="A37" s="42" t="s">
        <v>8</v>
      </c>
      <c r="B37" s="48"/>
      <c r="C37" s="46">
        <f t="shared" ref="C37:D37" si="9">SUM(C34:C36)</f>
        <v>-1295.02</v>
      </c>
      <c r="D37" s="46">
        <f t="shared" si="9"/>
        <v>-2415.46</v>
      </c>
      <c r="E37" s="46">
        <f t="shared" ref="E37:F37" si="10">SUM(E34:E36)</f>
        <v>-594.37</v>
      </c>
      <c r="F37" s="46">
        <f t="shared" si="10"/>
        <v>-2863.39</v>
      </c>
      <c r="G37" s="46">
        <f t="shared" ref="G37:H37" si="11">SUM(G34:G36)</f>
        <v>-1844.34</v>
      </c>
      <c r="H37" s="46">
        <f t="shared" si="11"/>
        <v>-1469.44</v>
      </c>
    </row>
    <row r="38" spans="1:8" x14ac:dyDescent="0.25">
      <c r="C38" s="61"/>
      <c r="D38" s="61"/>
      <c r="E38" s="61"/>
      <c r="F38" s="61"/>
      <c r="G38" s="61"/>
      <c r="H38" s="61"/>
    </row>
    <row r="39" spans="1:8" s="11" customFormat="1" ht="15.75" x14ac:dyDescent="0.25">
      <c r="A39" s="50" t="s">
        <v>20</v>
      </c>
      <c r="B39" s="47"/>
      <c r="C39" s="51">
        <f t="shared" ref="C39:D39" si="12">C21+C31+C37</f>
        <v>836.46000000000322</v>
      </c>
      <c r="D39" s="51">
        <f t="shared" si="12"/>
        <v>560.3199999999988</v>
      </c>
      <c r="E39" s="51">
        <f t="shared" ref="E39:F39" si="13">E21+E31+E37</f>
        <v>-2235.0800000000063</v>
      </c>
      <c r="F39" s="51">
        <f t="shared" si="13"/>
        <v>-1221.3400000000042</v>
      </c>
      <c r="G39" s="51">
        <f t="shared" ref="G39:H39" si="14">G21+G31+G37</f>
        <v>-4512.0900000000074</v>
      </c>
      <c r="H39" s="51">
        <f t="shared" si="14"/>
        <v>-3355.2199999999989</v>
      </c>
    </row>
    <row r="40" spans="1:8" s="29" customFormat="1" ht="15.75" x14ac:dyDescent="0.25">
      <c r="C40" s="63"/>
      <c r="D40" s="63"/>
      <c r="E40" s="63"/>
      <c r="F40" s="63"/>
      <c r="G40" s="63"/>
      <c r="H40" s="63"/>
    </row>
    <row r="41" spans="1:8" s="25" customFormat="1" ht="15.75" x14ac:dyDescent="0.25">
      <c r="A41" s="41" t="s">
        <v>21</v>
      </c>
      <c r="B41" s="15"/>
      <c r="C41" s="65">
        <v>-15.74</v>
      </c>
      <c r="D41" s="65">
        <v>-16.77</v>
      </c>
      <c r="E41" s="65">
        <v>0.92</v>
      </c>
      <c r="F41" s="65">
        <v>-4.79</v>
      </c>
      <c r="G41" s="65">
        <v>-2.42</v>
      </c>
      <c r="H41" s="65">
        <v>-10.35</v>
      </c>
    </row>
    <row r="42" spans="1:8" x14ac:dyDescent="0.25">
      <c r="C42" s="61"/>
      <c r="D42" s="61"/>
      <c r="E42" s="61"/>
      <c r="F42" s="61"/>
      <c r="G42" s="61"/>
      <c r="H42" s="61"/>
    </row>
    <row r="43" spans="1:8" s="11" customFormat="1" ht="15.75" x14ac:dyDescent="0.25">
      <c r="A43" s="42" t="s">
        <v>22</v>
      </c>
      <c r="B43" s="48"/>
      <c r="C43" s="46">
        <f t="shared" ref="C43:D43" si="15">C12+C39+C41</f>
        <v>3841.9500000001249</v>
      </c>
      <c r="D43" s="46">
        <f t="shared" si="15"/>
        <v>4385.5000000001237</v>
      </c>
      <c r="E43" s="46">
        <f t="shared" ref="E43:F43" si="16">E12+E39+E41</f>
        <v>2151.3400000001175</v>
      </c>
      <c r="F43" s="46">
        <f t="shared" si="16"/>
        <v>925.21000000011327</v>
      </c>
      <c r="G43" s="46">
        <f t="shared" ref="G43:H43" si="17">G12+G39+G41</f>
        <v>-3589.2999999998942</v>
      </c>
      <c r="H43" s="46">
        <f t="shared" si="17"/>
        <v>-6954.8699999998935</v>
      </c>
    </row>
    <row r="44" spans="1:8" x14ac:dyDescent="0.25">
      <c r="C44" s="19"/>
      <c r="D44" s="19"/>
      <c r="E44" s="19"/>
      <c r="F44" s="19"/>
      <c r="G44" s="19"/>
      <c r="H44" s="19"/>
    </row>
    <row r="45" spans="1:8" x14ac:dyDescent="0.25">
      <c r="A45" s="1" t="s">
        <v>48</v>
      </c>
    </row>
  </sheetData>
  <mergeCells count="6">
    <mergeCell ref="A1:B1"/>
    <mergeCell ref="A2:B2"/>
    <mergeCell ref="A6:H7"/>
    <mergeCell ref="A3:H3"/>
    <mergeCell ref="A4:H4"/>
    <mergeCell ref="A5:H5"/>
  </mergeCells>
  <phoneticPr fontId="18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33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42" customHeight="1" x14ac:dyDescent="0.25">
      <c r="A2" s="136" t="s">
        <v>43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30" customHeight="1" x14ac:dyDescent="0.25">
      <c r="A3" s="137" t="s">
        <v>42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2DB-343E-4DBB-BAC5-D45906E9675B}">
  <dimension ref="A1:H35"/>
  <sheetViews>
    <sheetView showGridLines="0" zoomScale="70" zoomScaleNormal="70" workbookViewId="0">
      <selection activeCell="R11" sqref="R11:S11"/>
    </sheetView>
  </sheetViews>
  <sheetFormatPr defaultColWidth="9.140625" defaultRowHeight="15" x14ac:dyDescent="0.25"/>
  <cols>
    <col min="1" max="1" width="78.7109375" style="1" customWidth="1"/>
    <col min="2" max="2" width="2.7109375" style="1" customWidth="1"/>
    <col min="3" max="8" width="12.140625" style="1" customWidth="1"/>
    <col min="9" max="16384" width="9.140625" style="1"/>
  </cols>
  <sheetData>
    <row r="1" spans="1:8" ht="49.5" customHeight="1" x14ac:dyDescent="0.25">
      <c r="A1" s="133"/>
      <c r="B1" s="133"/>
    </row>
    <row r="2" spans="1:8" ht="21" customHeight="1" x14ac:dyDescent="0.25">
      <c r="A2" s="133"/>
      <c r="B2" s="133"/>
    </row>
    <row r="3" spans="1:8" ht="18" customHeight="1" x14ac:dyDescent="0.25">
      <c r="A3" s="134" t="s">
        <v>49</v>
      </c>
      <c r="B3" s="134"/>
      <c r="C3" s="134"/>
      <c r="D3" s="134"/>
      <c r="E3" s="134"/>
      <c r="F3" s="134"/>
      <c r="G3" s="134"/>
      <c r="H3" s="134"/>
    </row>
    <row r="4" spans="1:8" ht="20.25" customHeight="1" x14ac:dyDescent="0.25">
      <c r="A4" s="131" t="s">
        <v>50</v>
      </c>
      <c r="B4" s="131"/>
      <c r="C4" s="131"/>
      <c r="D4" s="131"/>
      <c r="E4" s="131"/>
      <c r="F4" s="131"/>
      <c r="G4" s="131"/>
      <c r="H4" s="131"/>
    </row>
    <row r="5" spans="1:8" ht="20.25" customHeight="1" x14ac:dyDescent="0.25">
      <c r="A5" s="132" t="s">
        <v>52</v>
      </c>
      <c r="B5" s="132"/>
      <c r="C5" s="132"/>
      <c r="D5" s="132"/>
      <c r="E5" s="132"/>
      <c r="F5" s="132"/>
      <c r="G5" s="132"/>
      <c r="H5" s="132"/>
    </row>
    <row r="6" spans="1:8" ht="15" customHeight="1" x14ac:dyDescent="0.25">
      <c r="A6" s="132"/>
      <c r="B6" s="132"/>
      <c r="C6" s="67"/>
      <c r="D6" s="67"/>
      <c r="E6" s="67"/>
      <c r="F6" s="67"/>
      <c r="G6" s="67"/>
      <c r="H6" s="67"/>
    </row>
    <row r="7" spans="1:8" ht="20.25" customHeight="1" x14ac:dyDescent="0.25">
      <c r="A7" s="132" t="s">
        <v>51</v>
      </c>
      <c r="B7" s="132"/>
      <c r="C7" s="132"/>
      <c r="D7" s="132"/>
      <c r="E7" s="132"/>
      <c r="F7" s="132"/>
      <c r="G7" s="132"/>
      <c r="H7" s="132"/>
    </row>
    <row r="8" spans="1:8" ht="21" customHeight="1" x14ac:dyDescent="0.25">
      <c r="A8" s="138"/>
      <c r="B8" s="138"/>
    </row>
    <row r="9" spans="1:8" s="6" customFormat="1" x14ac:dyDescent="0.25">
      <c r="A9" s="54"/>
      <c r="B9" s="54"/>
      <c r="C9" s="59" t="s">
        <v>35</v>
      </c>
      <c r="D9" s="59" t="s">
        <v>29</v>
      </c>
      <c r="E9" s="59" t="s">
        <v>30</v>
      </c>
      <c r="F9" s="59" t="s">
        <v>31</v>
      </c>
      <c r="G9" s="59" t="s">
        <v>32</v>
      </c>
      <c r="H9" s="59" t="s">
        <v>33</v>
      </c>
    </row>
    <row r="10" spans="1:8" s="8" customFormat="1" ht="12" thickBot="1" x14ac:dyDescent="0.3">
      <c r="A10" s="56"/>
      <c r="B10" s="56"/>
      <c r="C10" s="60">
        <v>2025</v>
      </c>
      <c r="D10" s="60">
        <v>2025</v>
      </c>
      <c r="E10" s="60">
        <v>2025</v>
      </c>
      <c r="F10" s="60">
        <v>2025</v>
      </c>
      <c r="G10" s="60">
        <v>2025</v>
      </c>
      <c r="H10" s="60">
        <v>2025</v>
      </c>
    </row>
    <row r="11" spans="1:8" x14ac:dyDescent="0.25">
      <c r="A11" s="57"/>
      <c r="B11" s="57"/>
      <c r="C11" s="57"/>
      <c r="D11" s="57"/>
      <c r="E11" s="57"/>
      <c r="F11" s="57"/>
      <c r="G11" s="57"/>
      <c r="H11" s="57"/>
    </row>
    <row r="12" spans="1:8" s="71" customFormat="1" ht="30" customHeight="1" thickBot="1" x14ac:dyDescent="0.3">
      <c r="A12" s="68" t="s">
        <v>23</v>
      </c>
      <c r="B12" s="69"/>
      <c r="C12" s="70">
        <v>3842</v>
      </c>
      <c r="D12" s="70">
        <v>4385.5000000001237</v>
      </c>
      <c r="E12" s="70">
        <v>2151.3400000001175</v>
      </c>
      <c r="F12" s="70">
        <v>925</v>
      </c>
      <c r="G12" s="70">
        <f>-3593.29999999989+4</f>
        <v>-3589.2999999998901</v>
      </c>
      <c r="H12" s="70">
        <v>-6954.8699999998935</v>
      </c>
    </row>
    <row r="13" spans="1:8" s="73" customFormat="1" ht="30" customHeight="1" x14ac:dyDescent="0.25">
      <c r="A13" s="72"/>
      <c r="B13" s="72"/>
      <c r="C13" s="72"/>
      <c r="D13" s="72"/>
      <c r="E13" s="72"/>
      <c r="F13" s="72"/>
      <c r="G13" s="72"/>
      <c r="H13" s="72"/>
    </row>
    <row r="14" spans="1:8" s="77" customFormat="1" ht="30" customHeight="1" x14ac:dyDescent="0.25">
      <c r="A14" s="74" t="s">
        <v>27</v>
      </c>
      <c r="B14" s="75"/>
      <c r="C14" s="76"/>
      <c r="D14" s="76"/>
      <c r="E14" s="76"/>
      <c r="F14" s="76"/>
      <c r="G14" s="76"/>
      <c r="H14" s="76"/>
    </row>
    <row r="15" spans="1:8" s="77" customFormat="1" ht="20.100000000000001" customHeight="1" x14ac:dyDescent="0.25">
      <c r="A15" s="78"/>
      <c r="B15" s="75"/>
      <c r="C15" s="79"/>
      <c r="D15" s="79"/>
      <c r="E15" s="79"/>
      <c r="F15" s="79"/>
      <c r="G15" s="79"/>
      <c r="H15" s="79"/>
    </row>
    <row r="16" spans="1:8" s="77" customFormat="1" ht="30" customHeight="1" x14ac:dyDescent="0.25">
      <c r="A16" s="80" t="s">
        <v>24</v>
      </c>
      <c r="B16" s="75"/>
      <c r="C16" s="81">
        <v>4986</v>
      </c>
      <c r="D16" s="81">
        <v>7488</v>
      </c>
      <c r="E16" s="81">
        <v>10027</v>
      </c>
      <c r="F16" s="81">
        <v>12415</v>
      </c>
      <c r="G16" s="81">
        <v>15054</v>
      </c>
      <c r="H16" s="81">
        <v>17610</v>
      </c>
    </row>
    <row r="17" spans="1:8" s="77" customFormat="1" ht="45.75" customHeight="1" x14ac:dyDescent="0.25">
      <c r="A17" s="80" t="s">
        <v>47</v>
      </c>
      <c r="B17" s="75"/>
      <c r="C17" s="81">
        <v>64</v>
      </c>
      <c r="D17" s="81">
        <v>48</v>
      </c>
      <c r="E17" s="81">
        <v>396</v>
      </c>
      <c r="F17" s="81">
        <v>137</v>
      </c>
      <c r="G17" s="81">
        <v>-12</v>
      </c>
      <c r="H17" s="81">
        <v>258</v>
      </c>
    </row>
    <row r="18" spans="1:8" s="77" customFormat="1" ht="30" customHeight="1" x14ac:dyDescent="0.25">
      <c r="A18" s="80" t="s">
        <v>46</v>
      </c>
      <c r="B18" s="75"/>
      <c r="C18" s="81">
        <v>-4</v>
      </c>
      <c r="D18" s="81">
        <v>0</v>
      </c>
      <c r="E18" s="81">
        <v>9</v>
      </c>
      <c r="F18" s="81">
        <v>124</v>
      </c>
      <c r="G18" s="81">
        <v>-339</v>
      </c>
      <c r="H18" s="81">
        <v>-95</v>
      </c>
    </row>
    <row r="19" spans="1:8" s="73" customFormat="1" ht="30" customHeight="1" x14ac:dyDescent="0.25">
      <c r="A19" s="80" t="s">
        <v>45</v>
      </c>
      <c r="B19" s="75"/>
      <c r="C19" s="81"/>
      <c r="D19" s="81"/>
      <c r="E19" s="81"/>
      <c r="F19" s="81"/>
      <c r="G19" s="81"/>
      <c r="H19" s="81"/>
    </row>
    <row r="20" spans="1:8" s="85" customFormat="1" ht="20.100000000000001" customHeight="1" x14ac:dyDescent="0.25">
      <c r="A20" s="82"/>
      <c r="B20" s="83"/>
      <c r="C20" s="84"/>
      <c r="D20" s="84"/>
      <c r="E20" s="84"/>
      <c r="F20" s="84"/>
      <c r="G20" s="84"/>
      <c r="H20" s="84"/>
    </row>
    <row r="21" spans="1:8" s="77" customFormat="1" ht="30" customHeight="1" thickBot="1" x14ac:dyDescent="0.3">
      <c r="A21" s="86" t="s">
        <v>25</v>
      </c>
      <c r="B21" s="87"/>
      <c r="C21" s="88">
        <f t="shared" ref="C21:D21" si="0">SUM(C12:C19)</f>
        <v>8888</v>
      </c>
      <c r="D21" s="88">
        <f t="shared" si="0"/>
        <v>11921.500000000124</v>
      </c>
      <c r="E21" s="88">
        <f t="shared" ref="E21:F21" si="1">SUM(E12:E19)</f>
        <v>12583.340000000117</v>
      </c>
      <c r="F21" s="88">
        <f t="shared" si="1"/>
        <v>13601</v>
      </c>
      <c r="G21" s="88">
        <f t="shared" ref="G21:H21" si="2">SUM(G12:G19)</f>
        <v>11113.70000000011</v>
      </c>
      <c r="H21" s="88">
        <f t="shared" si="2"/>
        <v>10818.130000000107</v>
      </c>
    </row>
    <row r="22" spans="1:8" ht="14.45" customHeight="1" x14ac:dyDescent="0.25"/>
    <row r="23" spans="1:8" ht="14.45" customHeight="1" x14ac:dyDescent="0.25"/>
    <row r="31" spans="1:8" ht="15" customHeight="1" x14ac:dyDescent="0.25"/>
    <row r="35" ht="15" customHeight="1" x14ac:dyDescent="0.25"/>
  </sheetData>
  <mergeCells count="8">
    <mergeCell ref="A8:B8"/>
    <mergeCell ref="A1:B1"/>
    <mergeCell ref="A2:B2"/>
    <mergeCell ref="A6:B6"/>
    <mergeCell ref="A7:H7"/>
    <mergeCell ref="A5:H5"/>
    <mergeCell ref="A4:H4"/>
    <mergeCell ref="A3:H3"/>
  </mergeCells>
  <phoneticPr fontId="18" type="noConversion"/>
  <printOptions horizontalCentered="1"/>
  <pageMargins left="0.59055118110236227" right="0.59055118110236227" top="0.98425196850393704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E52E45-0D28-4A35-893D-9C3A5FE021B7}"/>
</file>

<file path=customXml/itemProps2.xml><?xml version="1.0" encoding="utf-8"?>
<ds:datastoreItem xmlns:ds="http://schemas.openxmlformats.org/officeDocument/2006/customXml" ds:itemID="{3E18119A-1ADC-4F52-B79C-B0274BA39D62}"/>
</file>

<file path=customXml/itemProps3.xml><?xml version="1.0" encoding="utf-8"?>
<ds:datastoreItem xmlns:ds="http://schemas.openxmlformats.org/officeDocument/2006/customXml" ds:itemID="{2C98672E-76F1-4058-A5FF-68DB1E559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BALANÇO</vt:lpstr>
      <vt:lpstr>DRE</vt:lpstr>
      <vt:lpstr>DFC</vt:lpstr>
      <vt:lpstr>ICESP-CGs OP 88700_701</vt:lpstr>
      <vt:lpstr>CONCILIAÇÃO</vt:lpstr>
      <vt:lpstr>BALANÇO!Area_de_impressao</vt:lpstr>
      <vt:lpstr>CONCILIAÇÃO!Area_de_impressao</vt:lpstr>
      <vt:lpstr>DFC!Area_de_impressao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2025-08-27T12:15:49Z</cp:lastPrinted>
  <dcterms:created xsi:type="dcterms:W3CDTF">2018-09-18T19:31:35Z</dcterms:created>
  <dcterms:modified xsi:type="dcterms:W3CDTF">2025-08-29T13:00:03Z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