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O:\Geral\Geral\Portal da Transparência - Controladoria\6 - Contratos de Gestão\ICESP\Prestações de Contas Mensais\"/>
    </mc:Choice>
  </mc:AlternateContent>
  <xr:revisionPtr revIDLastSave="0" documentId="13_ncr:1_{CB39ED84-E49E-40E6-AB71-14590EC6333A}" xr6:coauthVersionLast="47" xr6:coauthVersionMax="47" xr10:uidLastSave="{00000000-0000-0000-0000-000000000000}"/>
  <bookViews>
    <workbookView xWindow="-120" yWindow="-120" windowWidth="29040" windowHeight="15840" activeTab="3" xr2:uid="{00000000-000D-0000-FFFF-FFFF00000000}"/>
  </bookViews>
  <sheets>
    <sheet name="CONCILIAÇÃO" sheetId="12" r:id="rId1"/>
    <sheet name="DFC " sheetId="2" r:id="rId2"/>
    <sheet name="BALANÇO" sheetId="13" r:id="rId3"/>
    <sheet name="DRE" sheetId="14" r:id="rId4"/>
    <sheet name="ICESP-CGs OP 88700_701" sheetId="11" state="hidden" r:id="rId5"/>
  </sheets>
  <externalReferences>
    <externalReference r:id="rId6"/>
  </externalReferences>
  <definedNames>
    <definedName name="_xlnm._FilterDatabase" localSheetId="2" hidden="1">BALANÇO!$A$10:$B$38</definedName>
    <definedName name="_xlnm._FilterDatabase" localSheetId="3" hidden="1">DRE!$A$11:$B$35</definedName>
    <definedName name="A" localSheetId="1">#REF!</definedName>
    <definedName name="A" localSheetId="4">#REF!</definedName>
    <definedName name="A">#REF!</definedName>
    <definedName name="AAAAAAAAAAA" localSheetId="1">#REF!</definedName>
    <definedName name="AAAAAAAAAAA" localSheetId="4">#REF!</definedName>
    <definedName name="AAAAAAAAAAA">#REF!</definedName>
    <definedName name="_xlnm.Print_Area" localSheetId="0">CONCILIAÇÃO!$A$1:$L$21</definedName>
    <definedName name="_xlnm.Print_Area" localSheetId="1">'DFC '!$A$1:$L$43</definedName>
    <definedName name="_xlnm.Print_Area" localSheetId="3">DRE!$A$1:$N$43</definedName>
    <definedName name="_xlnm.Print_Area" localSheetId="4">'ICESP-CGs OP 88700_701'!$A$1:$Q$40</definedName>
    <definedName name="B" localSheetId="1">#REF!</definedName>
    <definedName name="B" localSheetId="4">#REF!</definedName>
    <definedName name="B">#REF!</definedName>
    <definedName name="b110000000000">#REF!</definedName>
    <definedName name="bbbbbbbbbbbbbbb" localSheetId="1">#REF!</definedName>
    <definedName name="bbbbbbbbbbbbbbb" localSheetId="4">#REF!</definedName>
    <definedName name="bbbbbbbbbbbbbbb">#REF!</definedName>
    <definedName name="CONSOL_HIERARQUIZADO_HCOP" localSheetId="1">#REF!</definedName>
    <definedName name="CONSOL_HIERARQUIZADO_HCOP" localSheetId="4">#REF!</definedName>
    <definedName name="CONSOL_HIERARQUIZADO_HCOP">#REF!</definedName>
    <definedName name="CONSOLIDADO" localSheetId="1">#REF!</definedName>
    <definedName name="CONSOLIDADO" localSheetId="4">#REF!</definedName>
    <definedName name="CONSOLIDADO">#REF!</definedName>
    <definedName name="CRIS" localSheetId="1">#REF!</definedName>
    <definedName name="CRIS" localSheetId="4">#REF!</definedName>
    <definedName name="CRIS">#REF!</definedName>
    <definedName name="E" localSheetId="1">#REF!</definedName>
    <definedName name="E" localSheetId="4">#REF!</definedName>
    <definedName name="E">#REF!</definedName>
    <definedName name="e_consolidado_hier_completa" localSheetId="1">#REF!</definedName>
    <definedName name="e_consolidado_hier_completa" localSheetId="4">#REF!</definedName>
    <definedName name="e_consolidado_hier_completa">#REF!</definedName>
    <definedName name="e_consolidado_julho07_hier_completa" localSheetId="1">#REF!</definedName>
    <definedName name="e_consolidado_julho07_hier_completa" localSheetId="4">#REF!</definedName>
    <definedName name="e_consolidado_julho07_hier_completa">#REF!</definedName>
    <definedName name="e_saldo_total_julh07_hier_completa" localSheetId="1">#REF!</definedName>
    <definedName name="e_saldo_total_julh07_hier_completa" localSheetId="4">#REF!</definedName>
    <definedName name="e_saldo_total_julh07_hier_completa">#REF!</definedName>
    <definedName name="F" localSheetId="1">#REF!</definedName>
    <definedName name="F" localSheetId="4">#REF!</definedName>
    <definedName name="F">#REF!</definedName>
    <definedName name="FFFFFFF" localSheetId="1">#REF!</definedName>
    <definedName name="FFFFFFF" localSheetId="4">#REF!</definedName>
    <definedName name="FFFFFFF">#REF!</definedName>
    <definedName name="FFFFFFFFFFFFFFFFFF" localSheetId="1">#REF!</definedName>
    <definedName name="FFFFFFFFFFFFFFFFFF" localSheetId="4">#REF!</definedName>
    <definedName name="FFFFFFFFFFFFFFFFFF">#REF!</definedName>
    <definedName name="fppfpfpfp" localSheetId="1">#REF!</definedName>
    <definedName name="fppfpfpfp" localSheetId="4">#REF!</definedName>
    <definedName name="fppfpfpfp">#REF!</definedName>
    <definedName name="ggg" localSheetId="1">#REF!</definedName>
    <definedName name="ggg" localSheetId="4">#REF!</definedName>
    <definedName name="ggg">#REF!</definedName>
    <definedName name="GR" localSheetId="1">#REF!</definedName>
    <definedName name="GR" localSheetId="4">#REF!</definedName>
    <definedName name="GR">#REF!</definedName>
    <definedName name="ICESP_DFC___CONSOL_HIERAR" localSheetId="1">#REF!</definedName>
    <definedName name="ICESP_DFC___CONSOL_HIERAR" localSheetId="4">#REF!</definedName>
    <definedName name="ICESP_DFC___CONSOL_HIERAR">#REF!</definedName>
    <definedName name="já" localSheetId="1">#REF!</definedName>
    <definedName name="já" localSheetId="4">#REF!</definedName>
    <definedName name="já">#REF!</definedName>
    <definedName name="jjjjjjjjjjjjjjjjjjjjj" localSheetId="1">#REF!</definedName>
    <definedName name="jjjjjjjjjjjjjjjjjjjjj" localSheetId="4">#REF!</definedName>
    <definedName name="jjjjjjjjjjjjjjjjjjjjj">#REF!</definedName>
    <definedName name="k" localSheetId="1">#REF!</definedName>
    <definedName name="k" localSheetId="4">#REF!</definedName>
    <definedName name="k">#REF!</definedName>
    <definedName name="LDLDLDLDLD" localSheetId="1">#REF!</definedName>
    <definedName name="LDLDLDLDLD" localSheetId="4">#REF!</definedName>
    <definedName name="LDLDLDLDLD">#REF!</definedName>
    <definedName name="LL" localSheetId="1">#REF!</definedName>
    <definedName name="LL" localSheetId="4">#REF!</definedName>
    <definedName name="LL">#REF!</definedName>
    <definedName name="mmmm" localSheetId="1">#REF!</definedName>
    <definedName name="mmmm" localSheetId="4">#REF!</definedName>
    <definedName name="mmmm">#REF!</definedName>
    <definedName name="N___Consolidado_ICESP_HIER" localSheetId="1">#REF!</definedName>
    <definedName name="N___Consolidado_ICESP_HIER" localSheetId="4">#REF!</definedName>
    <definedName name="N___Consolidado_ICESP_HIER">#REF!</definedName>
    <definedName name="o" localSheetId="1">#REF!</definedName>
    <definedName name="o" localSheetId="4">#REF!</definedName>
    <definedName name="o">#REF!</definedName>
    <definedName name="tb" localSheetId="1">#REF!</definedName>
    <definedName name="tb" localSheetId="4">#REF!</definedName>
    <definedName name="tb">#REF!</definedName>
    <definedName name="tbCG">[1]Plan1!$J$5:$K$1422</definedName>
    <definedName name="tbEspTit">[1]Plan1!$A$5:$B$7</definedName>
    <definedName name="tbTpReceita">[1]Plan1!$D$5:$E$10</definedName>
    <definedName name="z" localSheetId="1">#REF!</definedName>
    <definedName name="z" localSheetId="4">#REF!</definedName>
    <definedName name="z">#REF!</definedName>
    <definedName name="ZZ_DISTR_AIH_CONTR_DEZ2005" localSheetId="1">#REF!</definedName>
    <definedName name="ZZ_DISTR_AIH_CONTR_DEZ2005" localSheetId="4">#REF!</definedName>
    <definedName name="ZZ_DISTR_AIH_CONTR_DEZ2005">#REF!</definedName>
    <definedName name="ZZ_DISTR_AIH_CONTR_JAN2006" localSheetId="1">#REF!</definedName>
    <definedName name="ZZ_DISTR_AIH_CONTR_JAN2006" localSheetId="4">#REF!</definedName>
    <definedName name="ZZ_DISTR_AIH_CONTR_JAN2006">#REF!</definedName>
    <definedName name="ZZ_DISTR_AMB_CONTR_DEZ2005" localSheetId="1">#REF!</definedName>
    <definedName name="ZZ_DISTR_AMB_CONTR_DEZ2005" localSheetId="4">#REF!</definedName>
    <definedName name="ZZ_DISTR_AMB_CONTR_DEZ2005">#REF!</definedName>
    <definedName name="ZZ_DISTR_AMB_CONTR_JAN2006" localSheetId="1">#REF!</definedName>
    <definedName name="ZZ_DISTR_AMB_CONTR_JAN2006" localSheetId="4">#REF!</definedName>
    <definedName name="ZZ_DISTR_AMB_CONTR_JAN2006">#REF!</definedName>
    <definedName name="ZZ_DISTR_CONTR_AMB_JAN2006_Sem_coincidentes_ZZ_DISTR_AMB_CONTR_J" localSheetId="1">#REF!</definedName>
    <definedName name="ZZ_DISTR_CONTR_AMB_JAN2006_Sem_coincidentes_ZZ_DISTR_AMB_CONTR_J" localSheetId="4">#REF!</definedName>
    <definedName name="ZZ_DISTR_CONTR_AMB_JAN2006_Sem_coincidentes_ZZ_DISTR_AMB_CONTR_J">#REF!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41" i="14" l="1"/>
  <c r="N40" i="14"/>
  <c r="N39" i="14"/>
  <c r="M39" i="14"/>
  <c r="L39" i="14"/>
  <c r="K39" i="14"/>
  <c r="J39" i="14"/>
  <c r="I39" i="14"/>
  <c r="H39" i="14"/>
  <c r="G39" i="14"/>
  <c r="F39" i="14"/>
  <c r="E39" i="14"/>
  <c r="D39" i="14"/>
  <c r="C39" i="14"/>
  <c r="B39" i="14"/>
  <c r="L37" i="14"/>
  <c r="L43" i="14" s="1"/>
  <c r="N35" i="14"/>
  <c r="N34" i="14"/>
  <c r="N33" i="14"/>
  <c r="N32" i="14"/>
  <c r="N31" i="14"/>
  <c r="N30" i="14"/>
  <c r="N29" i="14"/>
  <c r="N28" i="14"/>
  <c r="N27" i="14"/>
  <c r="M26" i="14"/>
  <c r="M19" i="14" s="1"/>
  <c r="L26" i="14"/>
  <c r="K26" i="14"/>
  <c r="J26" i="14"/>
  <c r="I26" i="14"/>
  <c r="H26" i="14"/>
  <c r="G26" i="14"/>
  <c r="F26" i="14"/>
  <c r="E26" i="14"/>
  <c r="E19" i="14" s="1"/>
  <c r="E37" i="14" s="1"/>
  <c r="E43" i="14" s="1"/>
  <c r="D26" i="14"/>
  <c r="C26" i="14"/>
  <c r="C19" i="14" s="1"/>
  <c r="B26" i="14"/>
  <c r="B19" i="14" s="1"/>
  <c r="N25" i="14"/>
  <c r="N26" i="14" s="1"/>
  <c r="N19" i="14" s="1"/>
  <c r="N24" i="14"/>
  <c r="N23" i="14"/>
  <c r="N22" i="14"/>
  <c r="N21" i="14"/>
  <c r="L19" i="14"/>
  <c r="K19" i="14"/>
  <c r="J19" i="14"/>
  <c r="I19" i="14"/>
  <c r="H19" i="14"/>
  <c r="G19" i="14"/>
  <c r="G37" i="14" s="1"/>
  <c r="G43" i="14" s="1"/>
  <c r="G46" i="14" s="1"/>
  <c r="F19" i="14"/>
  <c r="D19" i="14"/>
  <c r="N17" i="14"/>
  <c r="N16" i="14"/>
  <c r="N15" i="14"/>
  <c r="N14" i="14"/>
  <c r="B13" i="14"/>
  <c r="N13" i="14" s="1"/>
  <c r="N12" i="14" s="1"/>
  <c r="N37" i="14" s="1"/>
  <c r="N43" i="14" s="1"/>
  <c r="M12" i="14"/>
  <c r="M37" i="14" s="1"/>
  <c r="M43" i="14" s="1"/>
  <c r="L12" i="14"/>
  <c r="K12" i="14"/>
  <c r="K37" i="14" s="1"/>
  <c r="K43" i="14" s="1"/>
  <c r="J12" i="14"/>
  <c r="J37" i="14" s="1"/>
  <c r="J43" i="14" s="1"/>
  <c r="I12" i="14"/>
  <c r="I37" i="14" s="1"/>
  <c r="I43" i="14" s="1"/>
  <c r="H12" i="14"/>
  <c r="H37" i="14" s="1"/>
  <c r="H43" i="14" s="1"/>
  <c r="G12" i="14"/>
  <c r="F12" i="14"/>
  <c r="F37" i="14" s="1"/>
  <c r="F43" i="14" s="1"/>
  <c r="F46" i="14" s="1"/>
  <c r="E12" i="14"/>
  <c r="D12" i="14"/>
  <c r="D37" i="14" s="1"/>
  <c r="D43" i="14" s="1"/>
  <c r="C12" i="14"/>
  <c r="B12" i="14"/>
  <c r="C37" i="13"/>
  <c r="D37" i="13" s="1"/>
  <c r="M33" i="13"/>
  <c r="L33" i="13"/>
  <c r="K33" i="13"/>
  <c r="J33" i="13"/>
  <c r="I33" i="13"/>
  <c r="H33" i="13"/>
  <c r="G33" i="13"/>
  <c r="F33" i="13"/>
  <c r="E33" i="13"/>
  <c r="D33" i="13"/>
  <c r="C33" i="13"/>
  <c r="B33" i="13"/>
  <c r="M26" i="13"/>
  <c r="L26" i="13"/>
  <c r="K26" i="13"/>
  <c r="J26" i="13"/>
  <c r="I26" i="13"/>
  <c r="H26" i="13"/>
  <c r="G26" i="13"/>
  <c r="F26" i="13"/>
  <c r="E26" i="13"/>
  <c r="D26" i="13"/>
  <c r="C26" i="13"/>
  <c r="B26" i="13"/>
  <c r="M21" i="13"/>
  <c r="M12" i="13" s="1"/>
  <c r="L21" i="13"/>
  <c r="K21" i="13"/>
  <c r="J21" i="13"/>
  <c r="I21" i="13"/>
  <c r="I12" i="13" s="1"/>
  <c r="H21" i="13"/>
  <c r="G21" i="13"/>
  <c r="F21" i="13"/>
  <c r="E21" i="13"/>
  <c r="D21" i="13"/>
  <c r="C21" i="13"/>
  <c r="B21" i="13"/>
  <c r="B17" i="13"/>
  <c r="B13" i="13" s="1"/>
  <c r="B12" i="13" s="1"/>
  <c r="M13" i="13"/>
  <c r="L13" i="13"/>
  <c r="K13" i="13"/>
  <c r="J13" i="13"/>
  <c r="I13" i="13"/>
  <c r="H13" i="13"/>
  <c r="G13" i="13"/>
  <c r="F13" i="13"/>
  <c r="E13" i="13"/>
  <c r="D13" i="13"/>
  <c r="C13" i="13"/>
  <c r="C12" i="13" s="1"/>
  <c r="L12" i="13"/>
  <c r="K12" i="13"/>
  <c r="J12" i="13"/>
  <c r="H12" i="13"/>
  <c r="G12" i="13"/>
  <c r="F12" i="13"/>
  <c r="E12" i="13"/>
  <c r="D12" i="13"/>
  <c r="B37" i="14" l="1"/>
  <c r="B43" i="14" s="1"/>
  <c r="C37" i="14"/>
  <c r="C43" i="14" s="1"/>
  <c r="E37" i="13"/>
  <c r="F37" i="13" l="1"/>
  <c r="G38" i="13"/>
  <c r="F38" i="13"/>
  <c r="E38" i="13"/>
  <c r="E36" i="13" s="1"/>
  <c r="E25" i="13" s="1"/>
  <c r="B38" i="13"/>
  <c r="B36" i="13" s="1"/>
  <c r="B25" i="13" s="1"/>
  <c r="D38" i="13"/>
  <c r="D36" i="13" s="1"/>
  <c r="D25" i="13" s="1"/>
  <c r="C38" i="13"/>
  <c r="C36" i="13" s="1"/>
  <c r="C25" i="13" s="1"/>
  <c r="M38" i="13"/>
  <c r="L38" i="13"/>
  <c r="K38" i="13"/>
  <c r="J38" i="13"/>
  <c r="I38" i="13"/>
  <c r="H38" i="13"/>
  <c r="G37" i="13" l="1"/>
  <c r="F36" i="13"/>
  <c r="F25" i="13" s="1"/>
  <c r="H37" i="13" l="1"/>
  <c r="G36" i="13"/>
  <c r="G25" i="13" s="1"/>
  <c r="I37" i="13" l="1"/>
  <c r="H36" i="13"/>
  <c r="H25" i="13" s="1"/>
  <c r="I36" i="13" l="1"/>
  <c r="I25" i="13" s="1"/>
  <c r="J37" i="13"/>
  <c r="K37" i="13" l="1"/>
  <c r="J36" i="13"/>
  <c r="J25" i="13" s="1"/>
  <c r="L37" i="13" l="1"/>
  <c r="K36" i="13"/>
  <c r="K25" i="13" s="1"/>
  <c r="M37" i="13" l="1"/>
  <c r="M36" i="13" s="1"/>
  <c r="M25" i="13" s="1"/>
  <c r="L36" i="13"/>
  <c r="L25" i="13" s="1"/>
  <c r="L21" i="12" l="1"/>
  <c r="C21" i="2"/>
  <c r="C27" i="2"/>
  <c r="C31" i="2"/>
  <c r="C37" i="2"/>
  <c r="C39" i="2"/>
  <c r="C43" i="2"/>
  <c r="D12" i="2"/>
  <c r="D21" i="2"/>
  <c r="D27" i="2"/>
  <c r="D31" i="2"/>
  <c r="D37" i="2"/>
  <c r="D39" i="2"/>
  <c r="D43" i="2"/>
  <c r="E12" i="2"/>
  <c r="E21" i="2"/>
  <c r="E27" i="2"/>
  <c r="E31" i="2"/>
  <c r="E37" i="2"/>
  <c r="E39" i="2"/>
  <c r="E43" i="2"/>
  <c r="F12" i="2"/>
  <c r="F21" i="2"/>
  <c r="F27" i="2"/>
  <c r="F31" i="2"/>
  <c r="F37" i="2"/>
  <c r="F39" i="2"/>
  <c r="F43" i="2"/>
  <c r="G12" i="2"/>
  <c r="G21" i="2"/>
  <c r="G27" i="2"/>
  <c r="G29" i="2"/>
  <c r="G31" i="2"/>
  <c r="G37" i="2"/>
  <c r="G39" i="2"/>
  <c r="G43" i="2"/>
  <c r="H12" i="2"/>
  <c r="H21" i="2"/>
  <c r="H27" i="2"/>
  <c r="H31" i="2"/>
  <c r="H37" i="2"/>
  <c r="H39" i="2"/>
  <c r="H43" i="2"/>
  <c r="I12" i="2"/>
  <c r="I21" i="2"/>
  <c r="I24" i="2"/>
  <c r="I27" i="2"/>
  <c r="I31" i="2"/>
  <c r="I37" i="2"/>
  <c r="I39" i="2"/>
  <c r="I43" i="2"/>
  <c r="J12" i="2"/>
  <c r="J21" i="2"/>
  <c r="J27" i="2"/>
  <c r="J31" i="2"/>
  <c r="J37" i="2"/>
  <c r="J39" i="2"/>
  <c r="J43" i="2"/>
  <c r="K12" i="2"/>
  <c r="K21" i="2"/>
  <c r="K27" i="2"/>
  <c r="K31" i="2"/>
  <c r="K37" i="2"/>
  <c r="K39" i="2"/>
  <c r="K43" i="2"/>
  <c r="L12" i="2"/>
  <c r="L21" i="2"/>
  <c r="L27" i="2"/>
  <c r="L31" i="2"/>
  <c r="L37" i="2"/>
  <c r="L39" i="2"/>
  <c r="L43" i="2"/>
  <c r="K21" i="12"/>
  <c r="J21" i="12"/>
  <c r="I21" i="12"/>
  <c r="H21" i="12"/>
  <c r="G12" i="12"/>
  <c r="G21" i="12"/>
  <c r="F21" i="12"/>
  <c r="E21" i="12"/>
  <c r="D21" i="12"/>
  <c r="C21" i="12"/>
  <c r="C32" i="11"/>
  <c r="C33" i="11"/>
  <c r="C23" i="11"/>
  <c r="C27" i="11"/>
  <c r="C17" i="11"/>
  <c r="C35" i="11"/>
  <c r="C39" i="11"/>
  <c r="Q37" i="11"/>
  <c r="O33" i="11"/>
  <c r="N33" i="11"/>
  <c r="M33" i="11"/>
  <c r="L33" i="11"/>
  <c r="K33" i="11"/>
  <c r="J33" i="11"/>
  <c r="I33" i="11"/>
  <c r="H33" i="11"/>
  <c r="G33" i="11"/>
  <c r="F33" i="11"/>
  <c r="E33" i="11"/>
  <c r="D33" i="11"/>
  <c r="Q32" i="11"/>
  <c r="Q31" i="11"/>
  <c r="Q30" i="11"/>
  <c r="Q26" i="11"/>
  <c r="Q25" i="11"/>
  <c r="Q24" i="11"/>
  <c r="O23" i="11"/>
  <c r="O27" i="11"/>
  <c r="N23" i="11"/>
  <c r="N27" i="11"/>
  <c r="M23" i="11"/>
  <c r="M27" i="11"/>
  <c r="M35" i="11"/>
  <c r="L23" i="11"/>
  <c r="L27" i="11"/>
  <c r="K23" i="11"/>
  <c r="K27" i="11"/>
  <c r="J23" i="11"/>
  <c r="J27" i="11"/>
  <c r="I23" i="11"/>
  <c r="I27" i="11"/>
  <c r="I35" i="11"/>
  <c r="H23" i="11"/>
  <c r="H27" i="11"/>
  <c r="G23" i="11"/>
  <c r="G27" i="11"/>
  <c r="F23" i="11"/>
  <c r="F27" i="11"/>
  <c r="E23" i="11"/>
  <c r="E27" i="11"/>
  <c r="E35" i="11"/>
  <c r="D23" i="11"/>
  <c r="D27" i="11"/>
  <c r="Q22" i="11"/>
  <c r="Q21" i="11"/>
  <c r="Q20" i="11"/>
  <c r="O17" i="11"/>
  <c r="N17" i="11"/>
  <c r="M17" i="11"/>
  <c r="L17" i="11"/>
  <c r="L35" i="11"/>
  <c r="K17" i="11"/>
  <c r="J17" i="11"/>
  <c r="I17" i="11"/>
  <c r="H17" i="11"/>
  <c r="H35" i="11"/>
  <c r="G17" i="11"/>
  <c r="F17" i="11"/>
  <c r="E17" i="11"/>
  <c r="D17" i="11"/>
  <c r="Q16" i="11"/>
  <c r="Q15" i="11"/>
  <c r="Q14" i="11"/>
  <c r="Q13" i="11"/>
  <c r="Q12" i="11"/>
  <c r="Q11" i="11"/>
  <c r="Q8" i="11"/>
  <c r="D35" i="11"/>
  <c r="D39" i="11"/>
  <c r="E8" i="11"/>
  <c r="E39" i="11"/>
  <c r="F8" i="11"/>
  <c r="Q23" i="11"/>
  <c r="Q27" i="11"/>
  <c r="Q17" i="11"/>
  <c r="Q33" i="11"/>
  <c r="F35" i="11"/>
  <c r="J35" i="11"/>
  <c r="N35" i="11"/>
  <c r="G35" i="11"/>
  <c r="K35" i="11"/>
  <c r="O35" i="11"/>
  <c r="F39" i="11"/>
  <c r="G8" i="11"/>
  <c r="G39" i="11"/>
  <c r="H8" i="11"/>
  <c r="H39" i="11"/>
  <c r="I8" i="11"/>
  <c r="I39" i="11"/>
  <c r="J8" i="11"/>
  <c r="J39" i="11"/>
  <c r="K8" i="11"/>
  <c r="K39" i="11"/>
  <c r="L8" i="11"/>
  <c r="L39" i="11"/>
  <c r="M8" i="11"/>
  <c r="M39" i="11"/>
  <c r="N8" i="11"/>
  <c r="N39" i="11"/>
  <c r="O8" i="11"/>
  <c r="O39" i="11"/>
  <c r="Q35" i="11"/>
  <c r="Q39" i="11"/>
</calcChain>
</file>

<file path=xl/sharedStrings.xml><?xml version="1.0" encoding="utf-8"?>
<sst xmlns="http://schemas.openxmlformats.org/spreadsheetml/2006/main" count="186" uniqueCount="122">
  <si>
    <t>Saldo inicial</t>
  </si>
  <si>
    <t>Recebimentos</t>
  </si>
  <si>
    <t>SUS</t>
  </si>
  <si>
    <t>Saúde Suplementar</t>
  </si>
  <si>
    <t>Particulares</t>
  </si>
  <si>
    <t>Subvenções</t>
  </si>
  <si>
    <t>Receitas Financeiras</t>
  </si>
  <si>
    <t>Outros</t>
  </si>
  <si>
    <t>Total</t>
  </si>
  <si>
    <t>Pagamentos de despesas</t>
  </si>
  <si>
    <t>RH Fundacionais</t>
  </si>
  <si>
    <t>RH Complementaristas</t>
  </si>
  <si>
    <t>Provisão para 13º salário</t>
  </si>
  <si>
    <t>Subtotal RH</t>
  </si>
  <si>
    <t>Prestações de serviços (PJ e PF)</t>
  </si>
  <si>
    <t>Materiais de consumo</t>
  </si>
  <si>
    <t>Transferências internas</t>
  </si>
  <si>
    <t>Reembolso de Custos Adm FFM</t>
  </si>
  <si>
    <t>Aportes do Fundo de Investimentos</t>
  </si>
  <si>
    <t>Outras</t>
  </si>
  <si>
    <t>Variação Operacional</t>
  </si>
  <si>
    <t>Pagamentos de bens e investimentos</t>
  </si>
  <si>
    <t>Saldo Final</t>
  </si>
  <si>
    <t>SALDO DO FLUXO DE CAIXA</t>
  </si>
  <si>
    <t>PROVISÃO ACUMULADA PARA 13º SALÁRIO</t>
  </si>
  <si>
    <t>SALDO BANCÁRIO</t>
  </si>
  <si>
    <t>Instituto do Câncer do Estado de São Paulo - ICESP</t>
  </si>
  <si>
    <t>OPERAÇÕES NÃO REALIZADAS EM CONTA BANCÁRIA</t>
  </si>
  <si>
    <t>TOTAL</t>
  </si>
  <si>
    <t>MAR</t>
  </si>
  <si>
    <t>ABR</t>
  </si>
  <si>
    <t>MAI</t>
  </si>
  <si>
    <t>JUN</t>
  </si>
  <si>
    <t>JUL</t>
  </si>
  <si>
    <t>AGO</t>
  </si>
  <si>
    <t>FEV</t>
  </si>
  <si>
    <t>SET</t>
  </si>
  <si>
    <t>OUT</t>
  </si>
  <si>
    <t>NOV</t>
  </si>
  <si>
    <t>DEZ</t>
  </si>
  <si>
    <t>JAN</t>
  </si>
  <si>
    <t>* CGs 88.700, 88.701</t>
  </si>
  <si>
    <t>Fluxos de Caixa de Janeiro a  Fevereiro 2022  (R$ mil)</t>
  </si>
  <si>
    <t>Contrato de Gestão nº 01/2017 - Ano V (fev/2021 a jan/2022)  - Posição Consolidada</t>
  </si>
  <si>
    <t>Subtotal RH*</t>
  </si>
  <si>
    <t>CHEQUES A COMPENSAR</t>
  </si>
  <si>
    <t>AJUSTES BANCÁRIOS A EFETUAR EM PERÍODOS SEGUINTES</t>
  </si>
  <si>
    <t>PAGAMENTOS REALIZADOS PELA CONTA BANCÁRIA CENTRAL DA FFM PENDENTES DE ALOCAÇÃO NA CONTA BANCÁRIA DO CONTRATO</t>
  </si>
  <si>
    <t>* CGs 88710 , 88711, 88712, 88713, 88714</t>
  </si>
  <si>
    <t>INSTITUTO DO CÂNCER DO ESTADO DE SÃO PAULO - ICESP</t>
  </si>
  <si>
    <t>CONTRATO DE GESTÃO N.º 01/2022</t>
  </si>
  <si>
    <t>CONCILIAÇÃO BANCÁRIA (R$ MIL)</t>
  </si>
  <si>
    <t>ANO IV - FEV/2025 A JAN/2026</t>
  </si>
  <si>
    <t>FLUXOS DE CAIXA DE NOVEMBRO/2025 (R$ mil)</t>
  </si>
  <si>
    <t xml:space="preserve"> CENTROS DE GERENCIAMENTO OPERACIONAIS</t>
  </si>
  <si>
    <t>BALANÇO PATRIMONIAL EM 30/11/2025 (EM R$)</t>
  </si>
  <si>
    <t>SD 28/02/2025</t>
  </si>
  <si>
    <t>SD 31/03/2025</t>
  </si>
  <si>
    <t>SD 30/04/2025</t>
  </si>
  <si>
    <t>SD 31/05/2025</t>
  </si>
  <si>
    <t>SD 30/06/2025</t>
  </si>
  <si>
    <t>SD 31/07/2025</t>
  </si>
  <si>
    <t>SD 31/08/2025</t>
  </si>
  <si>
    <t>SD 30/09/2025</t>
  </si>
  <si>
    <t>SD 31/10/2025</t>
  </si>
  <si>
    <t>SD 30/11/2025</t>
  </si>
  <si>
    <t>SD 31/12/2025</t>
  </si>
  <si>
    <t>SD 31/01/2026</t>
  </si>
  <si>
    <t>ATIVO</t>
  </si>
  <si>
    <t>CIRCULANTE</t>
  </si>
  <si>
    <t>CAIXA</t>
  </si>
  <si>
    <t>SALDOS EM CONTAS BANCÁRIAS</t>
  </si>
  <si>
    <t>APLICAÇÕES FINANCEIRAS</t>
  </si>
  <si>
    <t>CONTAS A RECEBER</t>
  </si>
  <si>
    <t>ESTOQUES</t>
  </si>
  <si>
    <t>DESPESAS ANTECIPADAS</t>
  </si>
  <si>
    <t>OUTROS CRÉDITOS</t>
  </si>
  <si>
    <t>ATIVO NÃO CIRCULANTE</t>
  </si>
  <si>
    <t>DEPÓSITOS RECURSAIS TRABALHISTAS</t>
  </si>
  <si>
    <t>IMOBILIZADO E INTANGÍVEL</t>
  </si>
  <si>
    <t>PASSIVO</t>
  </si>
  <si>
    <t>FORNECEDORES</t>
  </si>
  <si>
    <t>SERVIÇOS DE TERCEIROS</t>
  </si>
  <si>
    <t>OBRIGAÇÕES SOCIAIS E TRABALHISTAS</t>
  </si>
  <si>
    <t>OBRIGAÇÕES FISCAIS</t>
  </si>
  <si>
    <t>RECEITAS DIFERIDAS</t>
  </si>
  <si>
    <t>OUTRAS OBRIGAÇÕES</t>
  </si>
  <si>
    <t>PASSIVO NÃO CIRCULANTE</t>
  </si>
  <si>
    <t>PROVISÃO PARA RISCOS FISCAIS, TRABALHISTAS E CÍVEIS</t>
  </si>
  <si>
    <t>PATRIMÔNIO LÍQUIDO</t>
  </si>
  <si>
    <t>RESULTADO ACUMULADO</t>
  </si>
  <si>
    <t>RESULTADO DO PERÍODO</t>
  </si>
  <si>
    <t>DEMONSTRAÇÃO DOS RESULTADOS EM FEVEREIRO A NOVEMBRO/25 (EM R$)</t>
  </si>
  <si>
    <t>(*)</t>
  </si>
  <si>
    <t>RECEITAS OPERACIONAIS</t>
  </si>
  <si>
    <t>CONTRATO DE GESTÃO Nº 01/2022</t>
  </si>
  <si>
    <t>REPASSE MEDICAMENTOS - MS</t>
  </si>
  <si>
    <t>DOAÇÕES</t>
  </si>
  <si>
    <t>SUBVENÇÕES INVESTIMENTOS</t>
  </si>
  <si>
    <t>OUTRAS RECEITAS</t>
  </si>
  <si>
    <t>DESPESAS OPERACIONAIS</t>
  </si>
  <si>
    <t>PESSOAL</t>
  </si>
  <si>
    <t>SALÁRIOS</t>
  </si>
  <si>
    <t>BENEFÍCIOS</t>
  </si>
  <si>
    <t>PROVISÕES PARA FÉRIAS</t>
  </si>
  <si>
    <t>PROVISÕES PARA 13º SALÁRIO</t>
  </si>
  <si>
    <t>ENCARGOS SOCIAIS</t>
  </si>
  <si>
    <t>TOTAL PESSOAL</t>
  </si>
  <si>
    <t>MATERIAIS PARA CONSUMO</t>
  </si>
  <si>
    <t>SERVIÇOS PROFISSIONAIS</t>
  </si>
  <si>
    <t xml:space="preserve">REPASSES HCFMUSP - SERV. PRESTADOS </t>
  </si>
  <si>
    <t>UTILIDADES E SERVIÇOS</t>
  </si>
  <si>
    <t>ALUGUÉIS DE EQUIPAMENTOS E IMÓVEIS</t>
  </si>
  <si>
    <t>PROVISÕES PARA RISCOS TRABALHISTAS</t>
  </si>
  <si>
    <t>DEPRECIAÇÕES E AMORTIZAÇÕES</t>
  </si>
  <si>
    <t>RESULTADO NA BAIXA DE IMOBILIZADO</t>
  </si>
  <si>
    <t>OUTRAS DESPESAS</t>
  </si>
  <si>
    <t>RESULTADO OPERACIONAL</t>
  </si>
  <si>
    <t>RESULTADOS FINANCEIROS LÍQUIDOS</t>
  </si>
  <si>
    <t>RECEITAS FINANCEIRAS</t>
  </si>
  <si>
    <t>DESPESAS FINANCEIRAS</t>
  </si>
  <si>
    <t>(*) A partir de agosto de 2025, passamos a registrar as despesas pagas diretamente pelo HC nas linhas específicas de cada categoria de despesa, deixando de deduzir esses valores diretamente das receitas.
Essa mudança contábil proporcionou uma visualização mais transparente da estrutura de custos, refletindo com maior precisão o volume real de despesas com utilidades, serviços e materiais de consumo. Como consequência, observou-se uma evolução proporcional das receitas, acompanhando o crescimento dessas despesas.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</si>
</sst>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_ ;[Red]\-#,##0\ "/>
    <numFmt numFmtId="165" formatCode="#,##0_ ;\-#,##0\ "/>
    <numFmt numFmtId="166" formatCode="_(* #,##0.00_);_(* \(#,##0.00\);_(* &quot;-&quot;??_);_(@_)"/>
  </numFmts>
  <fonts count="48" x14ac:knownFonts="1">
    <font>
      <sz val="11"/>
      <color theme="1"/>
      <name val="Calibri"/>
      <family val="2"/>
      <scheme val="minor"/>
    </font>
    <font>
      <b/>
      <sz val="11"/>
      <color theme="1"/>
      <name val="Calibri"/>
      <family val="2"/>
      <scheme val="minor"/>
    </font>
    <font>
      <b/>
      <sz val="18"/>
      <color theme="1"/>
      <name val="Franklin Gothic Medium"/>
      <family val="2"/>
    </font>
    <font>
      <sz val="16"/>
      <color theme="9" tint="-0.249977111117893"/>
      <name val="Franklin Gothic Medium"/>
      <family val="2"/>
    </font>
    <font>
      <sz val="10"/>
      <color theme="1"/>
      <name val="Franklin Gothic Medium"/>
      <family val="2"/>
    </font>
    <font>
      <sz val="10"/>
      <color theme="1"/>
      <name val="Calibri"/>
      <family val="2"/>
      <scheme val="minor"/>
    </font>
    <font>
      <sz val="12"/>
      <color theme="9" tint="-0.249977111117893"/>
      <name val="Franklin Gothic Medium"/>
      <family val="2"/>
    </font>
    <font>
      <sz val="8"/>
      <color theme="1"/>
      <name val="Calibri"/>
      <family val="2"/>
      <scheme val="minor"/>
    </font>
    <font>
      <b/>
      <sz val="11"/>
      <name val="Franklin Gothic Medium"/>
      <family val="2"/>
    </font>
    <font>
      <b/>
      <sz val="11"/>
      <color theme="1"/>
      <name val="Franklin Gothic Medium"/>
      <family val="2"/>
    </font>
    <font>
      <sz val="11"/>
      <color theme="1" tint="0.249977111117893"/>
      <name val="Franklin Gothic Medium"/>
      <family val="2"/>
    </font>
    <font>
      <sz val="11"/>
      <color theme="1" tint="0.249977111117893"/>
      <name val="Calibri"/>
      <family val="2"/>
      <scheme val="minor"/>
    </font>
    <font>
      <b/>
      <sz val="11"/>
      <name val="Calibri"/>
      <family val="2"/>
      <scheme val="minor"/>
    </font>
    <font>
      <sz val="11"/>
      <name val="Franklin Gothic Medium"/>
      <family val="2"/>
    </font>
    <font>
      <sz val="11"/>
      <name val="Calibri"/>
      <family val="2"/>
      <scheme val="minor"/>
    </font>
    <font>
      <sz val="11"/>
      <color indexed="8"/>
      <name val="Calibri"/>
      <family val="2"/>
    </font>
    <font>
      <sz val="10"/>
      <color theme="1"/>
      <name val="Verdana"/>
      <family val="2"/>
    </font>
    <font>
      <b/>
      <sz val="16"/>
      <color theme="1"/>
      <name val="Franklin Gothic Medium"/>
      <family val="2"/>
    </font>
    <font>
      <sz val="8"/>
      <name val="Calibri"/>
      <family val="2"/>
      <scheme val="minor"/>
    </font>
    <font>
      <sz val="11"/>
      <color rgb="FFFF0000"/>
      <name val="Franklin Gothic Medium"/>
      <family val="2"/>
    </font>
    <font>
      <b/>
      <sz val="14"/>
      <color rgb="FF548235"/>
      <name val="Verdana"/>
      <family val="2"/>
    </font>
    <font>
      <b/>
      <sz val="11"/>
      <color theme="1"/>
      <name val="Verdana"/>
      <family val="2"/>
    </font>
    <font>
      <b/>
      <sz val="11"/>
      <name val="Verdana"/>
      <family val="2"/>
    </font>
    <font>
      <sz val="11"/>
      <color theme="1" tint="0.249977111117893"/>
      <name val="Verdana"/>
      <family val="2"/>
    </font>
    <font>
      <sz val="11"/>
      <color rgb="FFC63527"/>
      <name val="Verdana"/>
      <family val="2"/>
    </font>
    <font>
      <sz val="11"/>
      <name val="Verdana"/>
      <family val="2"/>
    </font>
    <font>
      <sz val="8"/>
      <color theme="1"/>
      <name val="Verdana"/>
      <family val="2"/>
    </font>
    <font>
      <sz val="11"/>
      <color theme="1"/>
      <name val="Verdana"/>
      <family val="2"/>
    </font>
    <font>
      <sz val="10"/>
      <color indexed="8"/>
      <name val="Arial"/>
      <family val="2"/>
    </font>
    <font>
      <b/>
      <sz val="12"/>
      <color rgb="FF548235"/>
      <name val="Verdana"/>
      <family val="2"/>
    </font>
    <font>
      <b/>
      <sz val="10"/>
      <name val="Verdana"/>
      <family val="2"/>
    </font>
    <font>
      <b/>
      <sz val="10"/>
      <name val="Franklin Gothic Medium"/>
      <family val="2"/>
    </font>
    <font>
      <b/>
      <u/>
      <sz val="10"/>
      <color theme="1" tint="0.249977111117893"/>
      <name val="Verdana"/>
      <family val="2"/>
    </font>
    <font>
      <sz val="10"/>
      <color theme="1" tint="0.249977111117893"/>
      <name val="Verdana"/>
      <family val="2"/>
    </font>
    <font>
      <sz val="10"/>
      <color theme="1" tint="0.249977111117893"/>
      <name val="Franklin Gothic Medium"/>
      <family val="2"/>
    </font>
    <font>
      <b/>
      <sz val="10"/>
      <color theme="1"/>
      <name val="Verdana"/>
      <family val="2"/>
    </font>
    <font>
      <b/>
      <sz val="10"/>
      <color theme="1"/>
      <name val="Franklin Gothic Medium"/>
      <family val="2"/>
    </font>
    <font>
      <sz val="8"/>
      <color indexed="8"/>
      <name val="Verdana"/>
      <family val="2"/>
    </font>
    <font>
      <sz val="10"/>
      <color indexed="8"/>
      <name val="MS Sans Serif"/>
    </font>
    <font>
      <sz val="12"/>
      <color rgb="FF548235"/>
      <name val="Verdana"/>
      <family val="2"/>
    </font>
    <font>
      <b/>
      <sz val="8"/>
      <color indexed="8"/>
      <name val="Verdana"/>
      <family val="2"/>
    </font>
    <font>
      <sz val="10"/>
      <color indexed="8"/>
      <name val="ARIAL"/>
      <charset val="1"/>
    </font>
    <font>
      <b/>
      <sz val="8"/>
      <color theme="0"/>
      <name val="Verdana"/>
      <family val="2"/>
    </font>
    <font>
      <b/>
      <sz val="10"/>
      <color indexed="8"/>
      <name val="Verdana"/>
      <family val="2"/>
    </font>
    <font>
      <sz val="10"/>
      <color indexed="8"/>
      <name val="Verdana"/>
      <family val="2"/>
    </font>
    <font>
      <sz val="8"/>
      <color rgb="FF000000"/>
      <name val="Verdana"/>
      <family val="2"/>
    </font>
    <font>
      <b/>
      <sz val="10"/>
      <color theme="0"/>
      <name val="Verdana"/>
      <family val="2"/>
    </font>
    <font>
      <sz val="10"/>
      <color theme="0"/>
      <name val="Verdana"/>
      <family val="2"/>
    </font>
  </fonts>
  <fills count="14">
    <fill>
      <patternFill patternType="none"/>
    </fill>
    <fill>
      <patternFill patternType="gray125"/>
    </fill>
    <fill>
      <patternFill patternType="solid">
        <fgColor theme="9" tint="0.79998168889431442"/>
        <bgColor indexed="64"/>
      </patternFill>
    </fill>
    <fill>
      <patternFill patternType="solid">
        <fgColor rgb="FFC5E0B2"/>
        <bgColor indexed="64"/>
      </patternFill>
    </fill>
    <fill>
      <patternFill patternType="solid">
        <fgColor rgb="FFE2EFDA"/>
        <bgColor indexed="64"/>
      </patternFill>
    </fill>
    <fill>
      <patternFill patternType="solid">
        <fgColor rgb="FFC6C7C5"/>
        <bgColor indexed="64"/>
      </patternFill>
    </fill>
    <fill>
      <patternFill patternType="solid">
        <fgColor rgb="FFA4C8E1"/>
        <bgColor indexed="64"/>
      </patternFill>
    </fill>
    <fill>
      <patternFill patternType="solid">
        <fgColor theme="0" tint="-0.249977111117893"/>
        <bgColor indexed="64"/>
      </patternFill>
    </fill>
    <fill>
      <patternFill patternType="solid">
        <fgColor rgb="FF28724F"/>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A7A8AA"/>
        <bgColor indexed="64"/>
      </patternFill>
    </fill>
  </fills>
  <borders count="13">
    <border>
      <left/>
      <right/>
      <top/>
      <bottom/>
      <diagonal/>
    </border>
    <border>
      <left style="dotted">
        <color theme="0" tint="-0.34998626667073579"/>
      </left>
      <right style="dotted">
        <color theme="0" tint="-0.34998626667073579"/>
      </right>
      <top/>
      <bottom/>
      <diagonal/>
    </border>
    <border>
      <left style="dotted">
        <color theme="0" tint="-0.34998626667073579"/>
      </left>
      <right style="dotted">
        <color theme="0" tint="-0.34998626667073579"/>
      </right>
      <top/>
      <bottom style="medium">
        <color theme="9" tint="-0.249977111117893"/>
      </bottom>
      <diagonal/>
    </border>
    <border>
      <left/>
      <right style="dotted">
        <color theme="0" tint="-0.34998626667073579"/>
      </right>
      <top/>
      <bottom style="medium">
        <color theme="9" tint="-0.249977111117893"/>
      </bottom>
      <diagonal/>
    </border>
    <border>
      <left/>
      <right style="dotted">
        <color theme="0" tint="-0.34998626667073579"/>
      </right>
      <top style="dotted">
        <color theme="0" tint="-0.34998626667073579"/>
      </top>
      <bottom style="dotted">
        <color theme="0" tint="-0.34998626667073579"/>
      </bottom>
      <diagonal/>
    </border>
    <border>
      <left style="dotted">
        <color theme="0" tint="-0.34998626667073579"/>
      </left>
      <right style="dotted">
        <color theme="0" tint="-0.34998626667073579"/>
      </right>
      <top style="dotted">
        <color theme="0" tint="-0.34998626667073579"/>
      </top>
      <bottom style="dotted">
        <color theme="0" tint="-0.34998626667073579"/>
      </bottom>
      <diagonal/>
    </border>
    <border>
      <left/>
      <right style="dotted">
        <color theme="0" tint="-0.34998626667073579"/>
      </right>
      <top style="dotted">
        <color theme="0" tint="-0.34998626667073579"/>
      </top>
      <bottom style="medium">
        <color theme="9" tint="-0.249977111117893"/>
      </bottom>
      <diagonal/>
    </border>
    <border>
      <left style="dotted">
        <color theme="0" tint="-0.34998626667073579"/>
      </left>
      <right style="dotted">
        <color theme="0" tint="-0.34998626667073579"/>
      </right>
      <top style="dotted">
        <color theme="0" tint="-0.34998626667073579"/>
      </top>
      <bottom style="medium">
        <color theme="9" tint="-0.249977111117893"/>
      </bottom>
      <diagonal/>
    </border>
    <border>
      <left/>
      <right/>
      <top/>
      <bottom style="dotted">
        <color theme="0" tint="-0.34998626667073579"/>
      </bottom>
      <diagonal/>
    </border>
    <border>
      <left style="dotted">
        <color theme="0" tint="-0.34998626667073579"/>
      </left>
      <right/>
      <top/>
      <bottom/>
      <diagonal/>
    </border>
    <border>
      <left style="dotted">
        <color theme="0" tint="-0.34998626667073579"/>
      </left>
      <right/>
      <top/>
      <bottom style="medium">
        <color theme="9" tint="-0.249977111117893"/>
      </bottom>
      <diagonal/>
    </border>
    <border>
      <left style="dotted">
        <color theme="0" tint="-0.34998626667073579"/>
      </left>
      <right/>
      <top style="dotted">
        <color theme="0" tint="-0.34998626667073579"/>
      </top>
      <bottom style="dotted">
        <color theme="0" tint="-0.34998626667073579"/>
      </bottom>
      <diagonal/>
    </border>
    <border>
      <left/>
      <right style="dotted">
        <color theme="0" tint="-0.34998626667073579"/>
      </right>
      <top/>
      <bottom style="medium">
        <color rgb="FF28724F"/>
      </bottom>
      <diagonal/>
    </border>
  </borders>
  <cellStyleXfs count="7">
    <xf numFmtId="0" fontId="0" fillId="0" borderId="0"/>
    <xf numFmtId="166" fontId="15" fillId="0" borderId="0" applyFont="0" applyFill="0" applyBorder="0" applyAlignment="0" applyProtection="0"/>
    <xf numFmtId="166" fontId="16" fillId="0" borderId="0" applyFont="0" applyFill="0" applyBorder="0" applyAlignment="0" applyProtection="0"/>
    <xf numFmtId="0" fontId="28" fillId="0" borderId="0">
      <alignment vertical="top"/>
    </xf>
    <xf numFmtId="43" fontId="38" fillId="0" borderId="0" applyFont="0" applyFill="0" applyBorder="0" applyAlignment="0" applyProtection="0"/>
    <xf numFmtId="0" fontId="41" fillId="0" borderId="0">
      <alignment vertical="top"/>
    </xf>
    <xf numFmtId="166" fontId="28" fillId="0" borderId="0" applyFont="0" applyFill="0" applyBorder="0" applyAlignment="0" applyProtection="0">
      <alignment vertical="top"/>
    </xf>
  </cellStyleXfs>
  <cellXfs count="139">
    <xf numFmtId="0" fontId="0" fillId="0" borderId="0" xfId="0"/>
    <xf numFmtId="0" fontId="0" fillId="0" borderId="0" xfId="0" applyAlignment="1">
      <alignment vertical="center"/>
    </xf>
    <xf numFmtId="0" fontId="4" fillId="0" borderId="0" xfId="0" applyFont="1" applyAlignment="1">
      <alignment horizontal="left"/>
    </xf>
    <xf numFmtId="0" fontId="4" fillId="0" borderId="0" xfId="0" applyFont="1"/>
    <xf numFmtId="0" fontId="5" fillId="0" borderId="0" xfId="0" applyFont="1"/>
    <xf numFmtId="0" fontId="6" fillId="0" borderId="0" xfId="0" applyFont="1" applyAlignment="1">
      <alignment horizontal="right"/>
    </xf>
    <xf numFmtId="0" fontId="1" fillId="0" borderId="0" xfId="0" applyFont="1" applyAlignment="1">
      <alignment horizontal="right" vertical="center"/>
    </xf>
    <xf numFmtId="0" fontId="1" fillId="0" borderId="1" xfId="0" applyFont="1" applyBorder="1" applyAlignment="1">
      <alignment horizontal="right" vertical="center"/>
    </xf>
    <xf numFmtId="0" fontId="7" fillId="0" borderId="0" xfId="0" applyFont="1" applyAlignment="1">
      <alignment vertical="center"/>
    </xf>
    <xf numFmtId="0" fontId="7" fillId="0" borderId="2" xfId="0" applyFont="1" applyBorder="1" applyAlignment="1">
      <alignment horizontal="right" vertical="center"/>
    </xf>
    <xf numFmtId="0" fontId="8" fillId="0" borderId="3" xfId="0" applyFont="1" applyBorder="1" applyAlignment="1">
      <alignment vertical="center"/>
    </xf>
    <xf numFmtId="0" fontId="8" fillId="0" borderId="0" xfId="0" applyFont="1" applyAlignment="1">
      <alignment vertical="center"/>
    </xf>
    <xf numFmtId="38" fontId="8" fillId="0" borderId="2" xfId="0" applyNumberFormat="1" applyFont="1" applyBorder="1" applyAlignment="1">
      <alignment vertical="center"/>
    </xf>
    <xf numFmtId="0" fontId="9" fillId="0" borderId="0" xfId="0" applyFont="1" applyAlignment="1">
      <alignment vertical="center"/>
    </xf>
    <xf numFmtId="0" fontId="10" fillId="0" borderId="4" xfId="0" applyFont="1" applyBorder="1" applyAlignment="1">
      <alignment horizontal="left" vertical="center" indent="2"/>
    </xf>
    <xf numFmtId="0" fontId="10" fillId="0" borderId="0" xfId="0" applyFont="1" applyAlignment="1">
      <alignment vertical="center"/>
    </xf>
    <xf numFmtId="164" fontId="10" fillId="0" borderId="5" xfId="0" applyNumberFormat="1" applyFont="1" applyBorder="1" applyAlignment="1">
      <alignment vertical="center"/>
    </xf>
    <xf numFmtId="0" fontId="8" fillId="2" borderId="4" xfId="0" applyFont="1" applyFill="1" applyBorder="1" applyAlignment="1">
      <alignment horizontal="left" vertical="center" indent="2"/>
    </xf>
    <xf numFmtId="164" fontId="8" fillId="2" borderId="5" xfId="0" applyNumberFormat="1" applyFont="1" applyFill="1" applyBorder="1" applyAlignment="1">
      <alignment vertical="center"/>
    </xf>
    <xf numFmtId="164" fontId="0" fillId="0" borderId="0" xfId="0" applyNumberFormat="1" applyAlignment="1">
      <alignment vertical="center"/>
    </xf>
    <xf numFmtId="164" fontId="9" fillId="0" borderId="0" xfId="0" applyNumberFormat="1" applyFont="1" applyAlignment="1">
      <alignment vertical="center"/>
    </xf>
    <xf numFmtId="165" fontId="10" fillId="0" borderId="5" xfId="0" applyNumberFormat="1" applyFont="1" applyBorder="1" applyAlignment="1">
      <alignment vertical="center"/>
    </xf>
    <xf numFmtId="0" fontId="10" fillId="2" borderId="4" xfId="0" applyFont="1" applyFill="1" applyBorder="1" applyAlignment="1">
      <alignment horizontal="left" vertical="center" indent="3"/>
    </xf>
    <xf numFmtId="165" fontId="8" fillId="2" borderId="5" xfId="0" applyNumberFormat="1" applyFont="1" applyFill="1" applyBorder="1" applyAlignment="1">
      <alignment vertical="center"/>
    </xf>
    <xf numFmtId="0" fontId="1"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8" fillId="3" borderId="4" xfId="0" applyFont="1" applyFill="1" applyBorder="1" applyAlignment="1">
      <alignment vertical="center"/>
    </xf>
    <xf numFmtId="164" fontId="8" fillId="3" borderId="5" xfId="0" applyNumberFormat="1" applyFont="1" applyFill="1" applyBorder="1" applyAlignment="1">
      <alignment vertical="center"/>
    </xf>
    <xf numFmtId="0" fontId="13" fillId="0" borderId="0" xfId="0" applyFont="1" applyAlignment="1">
      <alignment vertical="center"/>
    </xf>
    <xf numFmtId="164" fontId="13" fillId="0" borderId="0" xfId="0" applyNumberFormat="1" applyFont="1" applyAlignment="1">
      <alignment vertical="center"/>
    </xf>
    <xf numFmtId="0" fontId="13" fillId="2" borderId="4" xfId="0" applyFont="1" applyFill="1" applyBorder="1" applyAlignment="1">
      <alignment horizontal="left" vertical="center"/>
    </xf>
    <xf numFmtId="165" fontId="13" fillId="2" borderId="5" xfId="0" applyNumberFormat="1" applyFont="1" applyFill="1" applyBorder="1" applyAlignment="1">
      <alignment vertical="center"/>
    </xf>
    <xf numFmtId="0" fontId="14" fillId="0" borderId="0" xfId="0" applyFont="1" applyAlignment="1">
      <alignment vertical="center"/>
    </xf>
    <xf numFmtId="0" fontId="8" fillId="3" borderId="6" xfId="0" applyFont="1" applyFill="1" applyBorder="1" applyAlignment="1">
      <alignment vertical="center"/>
    </xf>
    <xf numFmtId="164" fontId="8" fillId="3" borderId="7" xfId="0" applyNumberFormat="1" applyFont="1" applyFill="1" applyBorder="1" applyAlignment="1">
      <alignment vertical="center"/>
    </xf>
    <xf numFmtId="0" fontId="8" fillId="4" borderId="4" xfId="0" applyFont="1" applyFill="1" applyBorder="1" applyAlignment="1">
      <alignment horizontal="left" vertical="center" indent="2"/>
    </xf>
    <xf numFmtId="165" fontId="19" fillId="2" borderId="5" xfId="0" applyNumberFormat="1" applyFont="1" applyFill="1" applyBorder="1" applyAlignment="1">
      <alignment vertical="center"/>
    </xf>
    <xf numFmtId="0" fontId="21" fillId="0" borderId="0" xfId="0" applyFont="1" applyAlignment="1">
      <alignment vertical="center"/>
    </xf>
    <xf numFmtId="0" fontId="22" fillId="0" borderId="12" xfId="0" applyFont="1" applyBorder="1" applyAlignment="1">
      <alignment vertical="center"/>
    </xf>
    <xf numFmtId="0" fontId="23" fillId="0" borderId="4" xfId="0" applyFont="1" applyBorder="1" applyAlignment="1">
      <alignment horizontal="left" vertical="center" indent="2"/>
    </xf>
    <xf numFmtId="0" fontId="22" fillId="5" borderId="4" xfId="0" applyFont="1" applyFill="1" applyBorder="1" applyAlignment="1">
      <alignment horizontal="left" vertical="center" indent="2"/>
    </xf>
    <xf numFmtId="164" fontId="22" fillId="5" borderId="5" xfId="0" applyNumberFormat="1" applyFont="1" applyFill="1" applyBorder="1" applyAlignment="1">
      <alignment vertical="center"/>
    </xf>
    <xf numFmtId="0" fontId="24" fillId="6" borderId="4" xfId="0" applyFont="1" applyFill="1" applyBorder="1" applyAlignment="1">
      <alignment horizontal="left" vertical="center" indent="3"/>
    </xf>
    <xf numFmtId="165" fontId="24" fillId="6" borderId="5" xfId="0" applyNumberFormat="1" applyFont="1" applyFill="1" applyBorder="1" applyAlignment="1">
      <alignment vertical="center"/>
    </xf>
    <xf numFmtId="165" fontId="22" fillId="5" borderId="5" xfId="0" applyNumberFormat="1" applyFont="1" applyFill="1" applyBorder="1" applyAlignment="1">
      <alignment vertical="center"/>
    </xf>
    <xf numFmtId="0" fontId="22" fillId="6" borderId="0" xfId="0" applyFont="1" applyFill="1" applyAlignment="1">
      <alignment vertical="center"/>
    </xf>
    <xf numFmtId="0" fontId="22" fillId="5" borderId="0" xfId="0" applyFont="1" applyFill="1" applyAlignment="1">
      <alignment vertical="center"/>
    </xf>
    <xf numFmtId="0" fontId="24" fillId="6" borderId="0" xfId="0" applyFont="1" applyFill="1" applyAlignment="1">
      <alignment vertical="center"/>
    </xf>
    <xf numFmtId="0" fontId="22" fillId="6" borderId="4" xfId="0" applyFont="1" applyFill="1" applyBorder="1" applyAlignment="1">
      <alignment vertical="center"/>
    </xf>
    <xf numFmtId="164" fontId="22" fillId="6" borderId="5" xfId="0" applyNumberFormat="1" applyFont="1" applyFill="1" applyBorder="1" applyAlignment="1">
      <alignment vertical="center"/>
    </xf>
    <xf numFmtId="164" fontId="23" fillId="0" borderId="5" xfId="0" applyNumberFormat="1" applyFont="1" applyBorder="1" applyAlignment="1">
      <alignment vertical="center"/>
    </xf>
    <xf numFmtId="0" fontId="21" fillId="0" borderId="9" xfId="0" applyFont="1" applyBorder="1" applyAlignment="1">
      <alignment horizontal="right" vertical="center"/>
    </xf>
    <xf numFmtId="0" fontId="21" fillId="0" borderId="0" xfId="0" applyFont="1" applyAlignment="1">
      <alignment horizontal="right" vertical="center"/>
    </xf>
    <xf numFmtId="0" fontId="26" fillId="0" borderId="10" xfId="0" applyFont="1" applyBorder="1" applyAlignment="1">
      <alignment horizontal="right" vertical="center"/>
    </xf>
    <xf numFmtId="0" fontId="26" fillId="0" borderId="0" xfId="0" applyFont="1" applyAlignment="1">
      <alignment vertical="center"/>
    </xf>
    <xf numFmtId="0" fontId="27" fillId="0" borderId="0" xfId="0" applyFont="1" applyAlignment="1">
      <alignment vertical="center"/>
    </xf>
    <xf numFmtId="38" fontId="22" fillId="0" borderId="10" xfId="0" applyNumberFormat="1" applyFont="1" applyBorder="1" applyAlignment="1">
      <alignment vertical="center"/>
    </xf>
    <xf numFmtId="0" fontId="21" fillId="0" borderId="1" xfId="0" applyFont="1" applyBorder="1" applyAlignment="1">
      <alignment horizontal="right" vertical="center"/>
    </xf>
    <xf numFmtId="0" fontId="26" fillId="0" borderId="2" xfId="0" applyFont="1" applyBorder="1" applyAlignment="1">
      <alignment horizontal="right" vertical="center"/>
    </xf>
    <xf numFmtId="164" fontId="27" fillId="0" borderId="0" xfId="0" applyNumberFormat="1" applyFont="1" applyAlignment="1">
      <alignment vertical="center"/>
    </xf>
    <xf numFmtId="164" fontId="21" fillId="0" borderId="0" xfId="0" applyNumberFormat="1" applyFont="1" applyAlignment="1">
      <alignment vertical="center"/>
    </xf>
    <xf numFmtId="164" fontId="25" fillId="0" borderId="0" xfId="0" applyNumberFormat="1" applyFont="1" applyAlignment="1">
      <alignment vertical="center"/>
    </xf>
    <xf numFmtId="164" fontId="23" fillId="0" borderId="11" xfId="0" applyNumberFormat="1" applyFont="1" applyBorder="1" applyAlignment="1">
      <alignment vertical="center"/>
    </xf>
    <xf numFmtId="165" fontId="23" fillId="0" borderId="11" xfId="0" applyNumberFormat="1" applyFont="1" applyBorder="1" applyAlignment="1">
      <alignment vertical="center"/>
    </xf>
    <xf numFmtId="0" fontId="20" fillId="0" borderId="0" xfId="0" applyFont="1" applyAlignment="1">
      <alignment horizontal="center" vertical="center"/>
    </xf>
    <xf numFmtId="0" fontId="29" fillId="0" borderId="0" xfId="3" applyFont="1" applyAlignment="1">
      <alignment horizontal="center" vertical="center"/>
    </xf>
    <xf numFmtId="0" fontId="30" fillId="0" borderId="3" xfId="0" applyFont="1" applyBorder="1" applyAlignment="1">
      <alignment vertical="center"/>
    </xf>
    <xf numFmtId="0" fontId="30" fillId="0" borderId="0" xfId="0" applyFont="1" applyAlignment="1">
      <alignment vertical="center"/>
    </xf>
    <xf numFmtId="38" fontId="30" fillId="0" borderId="2" xfId="0" applyNumberFormat="1" applyFont="1" applyBorder="1" applyAlignment="1">
      <alignment vertical="center"/>
    </xf>
    <xf numFmtId="0" fontId="31" fillId="0" borderId="0" xfId="0" applyFont="1" applyAlignment="1">
      <alignment vertical="center"/>
    </xf>
    <xf numFmtId="0" fontId="16" fillId="0" borderId="0" xfId="0" applyFont="1" applyAlignment="1">
      <alignment vertical="center"/>
    </xf>
    <xf numFmtId="0" fontId="5" fillId="0" borderId="0" xfId="0" applyFont="1" applyAlignment="1">
      <alignment vertical="center"/>
    </xf>
    <xf numFmtId="0" fontId="32" fillId="0" borderId="0" xfId="0" applyFont="1" applyAlignment="1">
      <alignment horizontal="left" vertical="center" indent="1"/>
    </xf>
    <xf numFmtId="0" fontId="33" fillId="0" borderId="0" xfId="0" applyFont="1" applyAlignment="1">
      <alignment vertical="center"/>
    </xf>
    <xf numFmtId="3" fontId="33" fillId="0" borderId="0" xfId="0" applyNumberFormat="1" applyFont="1" applyAlignment="1">
      <alignment vertical="center"/>
    </xf>
    <xf numFmtId="0" fontId="34" fillId="0" borderId="0" xfId="0" applyFont="1" applyAlignment="1">
      <alignment vertical="center"/>
    </xf>
    <xf numFmtId="0" fontId="33" fillId="0" borderId="8" xfId="0" applyFont="1" applyBorder="1" applyAlignment="1">
      <alignment horizontal="left" vertical="center" indent="2"/>
    </xf>
    <xf numFmtId="3" fontId="33" fillId="0" borderId="8" xfId="0" applyNumberFormat="1" applyFont="1" applyBorder="1" applyAlignment="1">
      <alignment vertical="center"/>
    </xf>
    <xf numFmtId="0" fontId="33" fillId="0" borderId="4" xfId="0" applyFont="1" applyBorder="1" applyAlignment="1">
      <alignment horizontal="left" vertical="center" wrapText="1" indent="3"/>
    </xf>
    <xf numFmtId="3" fontId="33" fillId="0" borderId="5" xfId="0" applyNumberFormat="1" applyFont="1" applyBorder="1" applyAlignment="1">
      <alignment vertical="center"/>
    </xf>
    <xf numFmtId="0" fontId="35" fillId="0" borderId="0" xfId="0" applyFont="1" applyAlignment="1">
      <alignment horizontal="left" vertical="center" indent="2"/>
    </xf>
    <xf numFmtId="0" fontId="35" fillId="0" borderId="0" xfId="0" applyFont="1" applyAlignment="1">
      <alignment vertical="center"/>
    </xf>
    <xf numFmtId="3" fontId="35" fillId="0" borderId="0" xfId="0" applyNumberFormat="1" applyFont="1" applyAlignment="1">
      <alignment vertical="center"/>
    </xf>
    <xf numFmtId="0" fontId="36" fillId="0" borderId="0" xfId="0" applyFont="1" applyAlignment="1">
      <alignment vertical="center"/>
    </xf>
    <xf numFmtId="0" fontId="30" fillId="7" borderId="6" xfId="0" applyFont="1" applyFill="1" applyBorder="1" applyAlignment="1">
      <alignment vertical="center"/>
    </xf>
    <xf numFmtId="0" fontId="30" fillId="7" borderId="0" xfId="0" applyFont="1" applyFill="1" applyAlignment="1">
      <alignment vertical="center"/>
    </xf>
    <xf numFmtId="164" fontId="30" fillId="7" borderId="7" xfId="0" applyNumberFormat="1" applyFont="1" applyFill="1" applyBorder="1" applyAlignment="1">
      <alignment vertical="center"/>
    </xf>
    <xf numFmtId="4" fontId="0" fillId="0" borderId="0" xfId="0" applyNumberFormat="1" applyAlignment="1">
      <alignment vertical="center"/>
    </xf>
    <xf numFmtId="0" fontId="37" fillId="0" borderId="0" xfId="3" applyFont="1" applyAlignment="1">
      <alignment vertical="center"/>
    </xf>
    <xf numFmtId="43" fontId="37" fillId="0" borderId="0" xfId="4" applyFont="1" applyFill="1" applyBorder="1" applyAlignment="1" applyProtection="1">
      <alignment horizontal="right" vertical="center"/>
    </xf>
    <xf numFmtId="0" fontId="39" fillId="0" borderId="0" xfId="3" applyFont="1" applyAlignment="1">
      <alignment vertical="center"/>
    </xf>
    <xf numFmtId="0" fontId="29" fillId="0" borderId="0" xfId="3" applyFont="1" applyAlignment="1">
      <alignment vertical="center"/>
    </xf>
    <xf numFmtId="4" fontId="29" fillId="0" borderId="0" xfId="3" applyNumberFormat="1" applyFont="1" applyAlignment="1">
      <alignment horizontal="center" vertical="center"/>
    </xf>
    <xf numFmtId="43" fontId="40" fillId="0" borderId="0" xfId="4" applyFont="1" applyAlignment="1">
      <alignment horizontal="right" vertical="center"/>
    </xf>
    <xf numFmtId="4" fontId="37" fillId="0" borderId="0" xfId="4" applyNumberFormat="1" applyFont="1" applyFill="1" applyAlignment="1">
      <alignment horizontal="right" vertical="center"/>
    </xf>
    <xf numFmtId="4" fontId="37" fillId="0" borderId="0" xfId="3" applyNumberFormat="1" applyFont="1" applyAlignment="1">
      <alignment vertical="center"/>
    </xf>
    <xf numFmtId="0" fontId="40" fillId="0" borderId="0" xfId="3" applyFont="1" applyAlignment="1">
      <alignment horizontal="center" vertical="center"/>
    </xf>
    <xf numFmtId="0" fontId="42" fillId="8" borderId="0" xfId="5" applyFont="1" applyFill="1" applyAlignment="1">
      <alignment horizontal="right" vertical="center"/>
    </xf>
    <xf numFmtId="0" fontId="42" fillId="8" borderId="0" xfId="5" applyFont="1" applyFill="1" applyAlignment="1">
      <alignment horizontal="center" vertical="center"/>
    </xf>
    <xf numFmtId="0" fontId="43" fillId="9" borderId="0" xfId="3" applyFont="1" applyFill="1" applyAlignment="1">
      <alignment vertical="center"/>
    </xf>
    <xf numFmtId="3" fontId="43" fillId="9" borderId="0" xfId="4" applyNumberFormat="1" applyFont="1" applyFill="1" applyAlignment="1">
      <alignment horizontal="right" vertical="center"/>
    </xf>
    <xf numFmtId="0" fontId="43" fillId="10" borderId="0" xfId="3" applyFont="1" applyFill="1" applyAlignment="1">
      <alignment vertical="center"/>
    </xf>
    <xf numFmtId="3" fontId="43" fillId="10" borderId="0" xfId="4" applyNumberFormat="1" applyFont="1" applyFill="1" applyAlignment="1">
      <alignment horizontal="right" vertical="center"/>
    </xf>
    <xf numFmtId="0" fontId="44" fillId="0" borderId="0" xfId="3" applyFont="1" applyAlignment="1">
      <alignment horizontal="left" vertical="center" indent="1"/>
    </xf>
    <xf numFmtId="3" fontId="44" fillId="0" borderId="0" xfId="4" applyNumberFormat="1" applyFont="1" applyFill="1" applyAlignment="1">
      <alignment horizontal="right" vertical="center"/>
    </xf>
    <xf numFmtId="166" fontId="44" fillId="0" borderId="0" xfId="6" applyFont="1" applyFill="1" applyAlignment="1">
      <alignment horizontal="right" vertical="center"/>
    </xf>
    <xf numFmtId="4" fontId="45" fillId="0" borderId="0" xfId="5" applyNumberFormat="1" applyFont="1">
      <alignment vertical="top"/>
    </xf>
    <xf numFmtId="166" fontId="37" fillId="0" borderId="0" xfId="6" applyFont="1" applyAlignment="1">
      <alignment vertical="center"/>
    </xf>
    <xf numFmtId="166" fontId="37" fillId="0" borderId="0" xfId="6" applyFont="1" applyFill="1" applyAlignment="1">
      <alignment vertical="center"/>
    </xf>
    <xf numFmtId="17" fontId="42" fillId="8" borderId="0" xfId="5" applyNumberFormat="1" applyFont="1" applyFill="1" applyAlignment="1">
      <alignment horizontal="right" vertical="center"/>
    </xf>
    <xf numFmtId="3" fontId="44" fillId="0" borderId="0" xfId="3" applyNumberFormat="1" applyFont="1" applyAlignment="1">
      <alignment vertical="center"/>
    </xf>
    <xf numFmtId="3" fontId="44" fillId="0" borderId="0" xfId="4" applyNumberFormat="1" applyFont="1" applyAlignment="1">
      <alignment horizontal="right" vertical="center"/>
    </xf>
    <xf numFmtId="0" fontId="44" fillId="0" borderId="0" xfId="3" applyFont="1" applyAlignment="1">
      <alignment vertical="center"/>
    </xf>
    <xf numFmtId="166" fontId="44" fillId="0" borderId="0" xfId="6" applyFont="1" applyFill="1" applyAlignment="1">
      <alignment vertical="center"/>
    </xf>
    <xf numFmtId="43" fontId="44" fillId="0" borderId="0" xfId="3" applyNumberFormat="1" applyFont="1" applyAlignment="1">
      <alignment vertical="center"/>
    </xf>
    <xf numFmtId="0" fontId="43" fillId="11" borderId="0" xfId="3" applyFont="1" applyFill="1" applyAlignment="1">
      <alignment horizontal="left" vertical="center" indent="1"/>
    </xf>
    <xf numFmtId="3" fontId="43" fillId="0" borderId="0" xfId="4" applyNumberFormat="1" applyFont="1" applyFill="1" applyAlignment="1">
      <alignment horizontal="right" vertical="center"/>
    </xf>
    <xf numFmtId="0" fontId="44" fillId="0" borderId="0" xfId="3" applyFont="1" applyAlignment="1">
      <alignment horizontal="left" vertical="center" indent="2"/>
    </xf>
    <xf numFmtId="0" fontId="43" fillId="0" borderId="0" xfId="3" applyFont="1" applyAlignment="1">
      <alignment horizontal="left" vertical="center" indent="1"/>
    </xf>
    <xf numFmtId="0" fontId="43" fillId="0" borderId="0" xfId="3" applyFont="1" applyAlignment="1">
      <alignment vertical="center"/>
    </xf>
    <xf numFmtId="0" fontId="43" fillId="12" borderId="0" xfId="3" applyFont="1" applyFill="1" applyAlignment="1">
      <alignment vertical="center"/>
    </xf>
    <xf numFmtId="3" fontId="43" fillId="12" borderId="0" xfId="4" applyNumberFormat="1" applyFont="1" applyFill="1" applyAlignment="1">
      <alignment horizontal="right" vertical="center"/>
    </xf>
    <xf numFmtId="0" fontId="46" fillId="13" borderId="0" xfId="3" applyFont="1" applyFill="1" applyAlignment="1">
      <alignment vertical="center"/>
    </xf>
    <xf numFmtId="3" fontId="46" fillId="13" borderId="0" xfId="4" applyNumberFormat="1" applyFont="1" applyFill="1" applyAlignment="1">
      <alignment horizontal="right" vertical="center"/>
    </xf>
    <xf numFmtId="4" fontId="44" fillId="0" borderId="0" xfId="3" applyNumberFormat="1" applyFont="1" applyAlignment="1">
      <alignment vertical="center"/>
    </xf>
    <xf numFmtId="166" fontId="47" fillId="0" borderId="0" xfId="6" applyFont="1" applyFill="1" applyAlignment="1">
      <alignment vertical="center"/>
    </xf>
    <xf numFmtId="4" fontId="47" fillId="0" borderId="0" xfId="3" applyNumberFormat="1" applyFont="1" applyAlignment="1">
      <alignment vertical="center"/>
    </xf>
    <xf numFmtId="0" fontId="47" fillId="0" borderId="0" xfId="3" applyFont="1" applyAlignment="1">
      <alignment vertical="center"/>
    </xf>
    <xf numFmtId="0" fontId="0" fillId="0" borderId="0" xfId="0" applyAlignment="1">
      <alignment horizontal="center" vertical="center"/>
    </xf>
    <xf numFmtId="0" fontId="2" fillId="0" borderId="0" xfId="0" applyFont="1" applyAlignment="1">
      <alignment horizontal="center" vertical="center"/>
    </xf>
    <xf numFmtId="0" fontId="29" fillId="0" borderId="0" xfId="3" applyFont="1" applyAlignment="1">
      <alignment horizontal="center" vertical="center"/>
    </xf>
    <xf numFmtId="0" fontId="29" fillId="0" borderId="0" xfId="3" applyFont="1" applyAlignment="1">
      <alignment horizontal="center" vertical="center" wrapText="1"/>
    </xf>
    <xf numFmtId="0" fontId="20" fillId="0" borderId="0" xfId="0" applyFont="1" applyAlignment="1">
      <alignment horizontal="center" vertical="center" wrapText="1"/>
    </xf>
    <xf numFmtId="0" fontId="20" fillId="0" borderId="0" xfId="0" applyFont="1" applyAlignment="1">
      <alignment horizontal="center" vertical="center"/>
    </xf>
    <xf numFmtId="0" fontId="20" fillId="0" borderId="0" xfId="3" applyFont="1" applyAlignment="1">
      <alignment horizontal="center" vertical="center"/>
    </xf>
    <xf numFmtId="0" fontId="37" fillId="0" borderId="0" xfId="3" applyFont="1" applyAlignment="1">
      <alignment horizontal="left" vertical="top" wrapText="1"/>
    </xf>
    <xf numFmtId="0" fontId="17" fillId="0" borderId="0" xfId="0" applyFont="1" applyAlignment="1">
      <alignment horizontal="center" vertical="center" wrapText="1"/>
    </xf>
    <xf numFmtId="0" fontId="3" fillId="0" borderId="0" xfId="0" applyFont="1" applyAlignment="1">
      <alignment horizontal="center" vertical="center"/>
    </xf>
  </cellXfs>
  <cellStyles count="7">
    <cellStyle name="Normal" xfId="0" builtinId="0"/>
    <cellStyle name="Normal 2" xfId="5" xr:uid="{462F9502-081B-4B91-A558-0ABC8B2B7219}"/>
    <cellStyle name="Normal 2 4 2" xfId="3" xr:uid="{AE5A92B7-84AA-423C-B3C8-B8C04167B71B}"/>
    <cellStyle name="Separador de milhares 3" xfId="1" xr:uid="{00000000-0005-0000-0000-000001000000}"/>
    <cellStyle name="Separador de milhares 4" xfId="2" xr:uid="{00000000-0005-0000-0000-000002000000}"/>
    <cellStyle name="Vírgula 2" xfId="4" xr:uid="{E9F2F9FB-9551-4618-94B4-E5600FC5C889}"/>
    <cellStyle name="Vírgula 3" xfId="6" xr:uid="{9470242C-5572-4E6D-88F0-91E9ACB5C413}"/>
  </cellStyles>
  <dxfs count="0"/>
  <tableStyles count="0" defaultTableStyle="TableStyleMedium2" defaultPivotStyle="PivotStyleLight16"/>
  <colors>
    <mruColors>
      <color rgb="FF3333FF"/>
      <color rgb="FFE2EF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775607</xdr:colOff>
      <xdr:row>0</xdr:row>
      <xdr:rowOff>870857</xdr:rowOff>
    </xdr:to>
    <xdr:pic>
      <xdr:nvPicPr>
        <xdr:cNvPr id="2" name="Imagem 1">
          <a:extLst>
            <a:ext uri="{FF2B5EF4-FFF2-40B4-BE49-F238E27FC236}">
              <a16:creationId xmlns:a16="http://schemas.microsoft.com/office/drawing/2014/main" id="{480149BD-75F7-4310-99CE-3997C183FA9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429"/>
        <a:stretch/>
      </xdr:blipFill>
      <xdr:spPr>
        <a:xfrm>
          <a:off x="0" y="0"/>
          <a:ext cx="13552714" cy="8708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1102179</xdr:colOff>
      <xdr:row>0</xdr:row>
      <xdr:rowOff>843643</xdr:rowOff>
    </xdr:to>
    <xdr:pic>
      <xdr:nvPicPr>
        <xdr:cNvPr id="2" name="Imagem 1">
          <a:extLst>
            <a:ext uri="{FF2B5EF4-FFF2-40B4-BE49-F238E27FC236}">
              <a16:creationId xmlns:a16="http://schemas.microsoft.com/office/drawing/2014/main" id="{CFAD0223-631D-41A0-B347-75484C19B067}"/>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3429"/>
        <a:stretch/>
      </xdr:blipFill>
      <xdr:spPr>
        <a:xfrm>
          <a:off x="0" y="0"/>
          <a:ext cx="14736536" cy="84364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10</xdr:col>
      <xdr:colOff>1247774</xdr:colOff>
      <xdr:row>0</xdr:row>
      <xdr:rowOff>790575</xdr:rowOff>
    </xdr:to>
    <xdr:pic>
      <xdr:nvPicPr>
        <xdr:cNvPr id="2" name="Imagem 1">
          <a:extLst>
            <a:ext uri="{FF2B5EF4-FFF2-40B4-BE49-F238E27FC236}">
              <a16:creationId xmlns:a16="http://schemas.microsoft.com/office/drawing/2014/main" id="{D1E15922-F0B1-4982-9B1E-A74BFC2D01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
          <a:ext cx="15925799" cy="79057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14</xdr:col>
      <xdr:colOff>0</xdr:colOff>
      <xdr:row>0</xdr:row>
      <xdr:rowOff>790574</xdr:rowOff>
    </xdr:to>
    <xdr:pic>
      <xdr:nvPicPr>
        <xdr:cNvPr id="2" name="Imagem 1">
          <a:extLst>
            <a:ext uri="{FF2B5EF4-FFF2-40B4-BE49-F238E27FC236}">
              <a16:creationId xmlns:a16="http://schemas.microsoft.com/office/drawing/2014/main" id="{29AC8546-AF2D-4249-BBCF-6BB3CA34E13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15306674" cy="7905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Temp\Planilhas%20Jacson\Processo%20de%20Distribui&#231;&#227;o%20JUL200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1"/>
      <sheetName val="Plan2"/>
      <sheetName val="Plan3"/>
      <sheetName val="Verbas"/>
      <sheetName val="Descontos"/>
      <sheetName val="Instituto"/>
      <sheetName val="CG"/>
      <sheetName val="TITULOS"/>
      <sheetName val="Tabelas"/>
    </sheetNames>
    <sheetDataSet>
      <sheetData sheetId="0" refreshError="1">
        <row r="5">
          <cell r="A5">
            <v>189912</v>
          </cell>
          <cell r="B5" t="str">
            <v>FOFITO</v>
          </cell>
          <cell r="D5">
            <v>61000</v>
          </cell>
          <cell r="E5" t="str">
            <v>61000-Audiol. Clín. Centro Doc. Pesq. Fonoaud. - F</v>
          </cell>
          <cell r="J5">
            <v>505.47</v>
          </cell>
        </row>
        <row r="6">
          <cell r="A6">
            <v>189912</v>
          </cell>
          <cell r="B6" t="str">
            <v>HAC</v>
          </cell>
          <cell r="D6">
            <v>94250</v>
          </cell>
          <cell r="E6" t="str">
            <v xml:space="preserve">94250-Hospital Auxiliar de Cotoxó - SUS           </v>
          </cell>
          <cell r="J6">
            <v>3.63</v>
          </cell>
        </row>
        <row r="7">
          <cell r="A7">
            <v>189912</v>
          </cell>
          <cell r="B7" t="str">
            <v>HAC</v>
          </cell>
          <cell r="D7">
            <v>94250</v>
          </cell>
          <cell r="E7" t="str">
            <v xml:space="preserve">94250-Hospital Auxiliar de Cotoxó - SUS           </v>
          </cell>
          <cell r="J7">
            <v>6.24</v>
          </cell>
        </row>
        <row r="8">
          <cell r="D8">
            <v>94250</v>
          </cell>
          <cell r="E8" t="str">
            <v xml:space="preserve">94250-Hospital Auxiliar de Cotoxó - SUS           </v>
          </cell>
          <cell r="J8">
            <v>7426.12</v>
          </cell>
        </row>
        <row r="9">
          <cell r="D9">
            <v>94375</v>
          </cell>
          <cell r="E9" t="str">
            <v xml:space="preserve">94375 - OPM - ORTÉSE, PRÓTESE E MAT ESPECIAIS     </v>
          </cell>
          <cell r="J9">
            <v>0.04</v>
          </cell>
        </row>
        <row r="10">
          <cell r="D10">
            <v>94375</v>
          </cell>
          <cell r="E10" t="str">
            <v xml:space="preserve">94375 - OPM - ORTÉSE, PRÓTESE E MAT ESPECIAIS     </v>
          </cell>
          <cell r="J10">
            <v>0.75</v>
          </cell>
        </row>
        <row r="11">
          <cell r="J11">
            <v>1.07</v>
          </cell>
        </row>
        <row r="12">
          <cell r="J12">
            <v>1.33</v>
          </cell>
        </row>
        <row r="13">
          <cell r="J13">
            <v>0.51</v>
          </cell>
        </row>
        <row r="14">
          <cell r="J14">
            <v>1.04</v>
          </cell>
        </row>
        <row r="15">
          <cell r="J15">
            <v>4.74</v>
          </cell>
        </row>
        <row r="16">
          <cell r="J16">
            <v>5.1100000000000003</v>
          </cell>
        </row>
        <row r="17">
          <cell r="J17">
            <v>7.81</v>
          </cell>
        </row>
        <row r="18">
          <cell r="J18">
            <v>13.25</v>
          </cell>
        </row>
        <row r="19">
          <cell r="J19">
            <v>15.49</v>
          </cell>
        </row>
        <row r="20">
          <cell r="J20">
            <v>20.94</v>
          </cell>
        </row>
        <row r="21">
          <cell r="J21">
            <v>21.44</v>
          </cell>
        </row>
        <row r="22">
          <cell r="J22">
            <v>25.39</v>
          </cell>
        </row>
        <row r="23">
          <cell r="J23">
            <v>28.47</v>
          </cell>
        </row>
        <row r="24">
          <cell r="J24">
            <v>30.43</v>
          </cell>
        </row>
        <row r="25">
          <cell r="J25">
            <v>31.12</v>
          </cell>
        </row>
        <row r="26">
          <cell r="J26">
            <v>3629.11</v>
          </cell>
        </row>
        <row r="27">
          <cell r="J27">
            <v>52.63</v>
          </cell>
        </row>
        <row r="28">
          <cell r="J28">
            <v>63.11</v>
          </cell>
        </row>
        <row r="29">
          <cell r="J29">
            <v>63.46</v>
          </cell>
        </row>
        <row r="30">
          <cell r="J30">
            <v>66.36</v>
          </cell>
        </row>
        <row r="31">
          <cell r="J31">
            <v>70.91</v>
          </cell>
        </row>
        <row r="32">
          <cell r="J32">
            <v>21.46</v>
          </cell>
        </row>
        <row r="33">
          <cell r="J33">
            <v>98.87</v>
          </cell>
        </row>
        <row r="34">
          <cell r="J34">
            <v>111.82</v>
          </cell>
        </row>
        <row r="35">
          <cell r="J35">
            <v>136.51</v>
          </cell>
        </row>
        <row r="36">
          <cell r="J36">
            <v>146.75</v>
          </cell>
        </row>
        <row r="37">
          <cell r="J37">
            <v>299.60000000000002</v>
          </cell>
        </row>
        <row r="38">
          <cell r="J38">
            <v>234.78</v>
          </cell>
        </row>
        <row r="39">
          <cell r="J39">
            <v>683.65</v>
          </cell>
        </row>
        <row r="40">
          <cell r="J40">
            <v>275.5</v>
          </cell>
        </row>
        <row r="41">
          <cell r="J41">
            <v>439.16</v>
          </cell>
        </row>
        <row r="42">
          <cell r="J42">
            <v>1323.81</v>
          </cell>
        </row>
        <row r="43">
          <cell r="J43">
            <v>514.92999999999995</v>
          </cell>
        </row>
        <row r="44">
          <cell r="J44">
            <v>463.13</v>
          </cell>
        </row>
        <row r="45">
          <cell r="J45">
            <v>556.07000000000005</v>
          </cell>
        </row>
        <row r="46">
          <cell r="J46">
            <v>579.91999999999996</v>
          </cell>
        </row>
        <row r="47">
          <cell r="J47">
            <v>1385.92</v>
          </cell>
        </row>
        <row r="48">
          <cell r="J48">
            <v>1327.9</v>
          </cell>
        </row>
        <row r="49">
          <cell r="J49">
            <v>2128.4699999999998</v>
          </cell>
        </row>
        <row r="50">
          <cell r="J50">
            <v>1615.28</v>
          </cell>
        </row>
        <row r="51">
          <cell r="J51">
            <v>1846.43</v>
          </cell>
        </row>
        <row r="52">
          <cell r="J52">
            <v>2791.1</v>
          </cell>
        </row>
        <row r="53">
          <cell r="J53">
            <v>2817.09</v>
          </cell>
        </row>
        <row r="54">
          <cell r="J54">
            <v>2924.37</v>
          </cell>
        </row>
        <row r="55">
          <cell r="J55">
            <v>3603.58</v>
          </cell>
        </row>
        <row r="56">
          <cell r="J56">
            <v>3314.25</v>
          </cell>
        </row>
        <row r="57">
          <cell r="J57">
            <v>3948.68</v>
          </cell>
        </row>
        <row r="58">
          <cell r="J58">
            <v>4535.1400000000003</v>
          </cell>
        </row>
        <row r="59">
          <cell r="J59">
            <v>4567.3</v>
          </cell>
        </row>
        <row r="60">
          <cell r="J60">
            <v>4888.6499999999996</v>
          </cell>
        </row>
        <row r="61">
          <cell r="J61">
            <v>5165.1000000000004</v>
          </cell>
        </row>
        <row r="62">
          <cell r="J62">
            <v>4529.95</v>
          </cell>
        </row>
        <row r="63">
          <cell r="J63">
            <v>4967.13</v>
          </cell>
        </row>
        <row r="64">
          <cell r="J64">
            <v>18881.7</v>
          </cell>
        </row>
        <row r="65">
          <cell r="J65">
            <v>5697.87</v>
          </cell>
        </row>
        <row r="66">
          <cell r="J66">
            <v>4674.16</v>
          </cell>
        </row>
        <row r="67">
          <cell r="J67">
            <v>8317.42</v>
          </cell>
        </row>
        <row r="68">
          <cell r="J68">
            <v>8824.01</v>
          </cell>
        </row>
        <row r="69">
          <cell r="J69">
            <v>8160.84</v>
          </cell>
        </row>
        <row r="70">
          <cell r="J70">
            <v>8583.31</v>
          </cell>
        </row>
        <row r="71">
          <cell r="J71">
            <v>7758.27</v>
          </cell>
        </row>
        <row r="72">
          <cell r="J72">
            <v>10601.92</v>
          </cell>
        </row>
        <row r="73">
          <cell r="J73">
            <v>11205.67</v>
          </cell>
        </row>
        <row r="74">
          <cell r="J74">
            <v>11906.81</v>
          </cell>
        </row>
        <row r="75">
          <cell r="J75">
            <v>11589.11</v>
          </cell>
        </row>
        <row r="76">
          <cell r="J76">
            <v>11888.49</v>
          </cell>
        </row>
        <row r="77">
          <cell r="J77">
            <v>13001.77</v>
          </cell>
        </row>
        <row r="78">
          <cell r="J78">
            <v>14375.21</v>
          </cell>
        </row>
        <row r="79">
          <cell r="J79">
            <v>12417.09</v>
          </cell>
        </row>
        <row r="80">
          <cell r="J80">
            <v>16748.84</v>
          </cell>
        </row>
        <row r="81">
          <cell r="J81">
            <v>14695.39</v>
          </cell>
        </row>
        <row r="82">
          <cell r="J82">
            <v>17950.91</v>
          </cell>
        </row>
        <row r="83">
          <cell r="J83">
            <v>18417.46</v>
          </cell>
        </row>
        <row r="84">
          <cell r="J84">
            <v>17327.47</v>
          </cell>
        </row>
        <row r="85">
          <cell r="J85">
            <v>33501.72</v>
          </cell>
        </row>
        <row r="86">
          <cell r="J86">
            <v>19361.28</v>
          </cell>
        </row>
        <row r="87">
          <cell r="J87">
            <v>25382.76</v>
          </cell>
        </row>
        <row r="88">
          <cell r="J88">
            <v>23581.66</v>
          </cell>
        </row>
        <row r="89">
          <cell r="J89">
            <v>23572.39</v>
          </cell>
        </row>
        <row r="90">
          <cell r="J90">
            <v>30641.88</v>
          </cell>
        </row>
        <row r="91">
          <cell r="J91">
            <v>67033.14</v>
          </cell>
        </row>
        <row r="92">
          <cell r="J92">
            <v>76691.509999999995</v>
          </cell>
        </row>
        <row r="93">
          <cell r="J93">
            <v>101809.44</v>
          </cell>
        </row>
        <row r="94">
          <cell r="J94">
            <v>108571</v>
          </cell>
        </row>
        <row r="95">
          <cell r="J95">
            <v>222949.26</v>
          </cell>
        </row>
        <row r="96">
          <cell r="J96">
            <v>106.04</v>
          </cell>
        </row>
        <row r="97">
          <cell r="J97">
            <v>132.52000000000001</v>
          </cell>
        </row>
        <row r="98">
          <cell r="J98">
            <v>191.49</v>
          </cell>
        </row>
        <row r="99">
          <cell r="J99">
            <v>295.05</v>
          </cell>
        </row>
        <row r="100">
          <cell r="J100">
            <v>45673.4</v>
          </cell>
        </row>
        <row r="101">
          <cell r="J101">
            <v>88509.34</v>
          </cell>
        </row>
        <row r="102">
          <cell r="J102">
            <v>8942.4599999999991</v>
          </cell>
        </row>
        <row r="103">
          <cell r="J103">
            <v>21972.65</v>
          </cell>
        </row>
        <row r="104">
          <cell r="J104">
            <v>269.02</v>
          </cell>
        </row>
        <row r="105">
          <cell r="J105">
            <v>28.72</v>
          </cell>
        </row>
        <row r="106">
          <cell r="J106">
            <v>639.86</v>
          </cell>
        </row>
        <row r="107">
          <cell r="J107">
            <v>1876.69</v>
          </cell>
        </row>
        <row r="108">
          <cell r="J108">
            <v>15561.24</v>
          </cell>
        </row>
        <row r="109">
          <cell r="J109">
            <v>20967.64</v>
          </cell>
        </row>
        <row r="110">
          <cell r="J110">
            <v>98755.8</v>
          </cell>
        </row>
        <row r="111">
          <cell r="J111">
            <v>105015.77</v>
          </cell>
        </row>
        <row r="112">
          <cell r="J112">
            <v>3.18</v>
          </cell>
        </row>
        <row r="113">
          <cell r="J113">
            <v>22267.37</v>
          </cell>
        </row>
        <row r="114">
          <cell r="J114">
            <v>29027.360000000001</v>
          </cell>
        </row>
        <row r="115">
          <cell r="J115">
            <v>77805.81</v>
          </cell>
        </row>
        <row r="116">
          <cell r="J116">
            <v>2.27</v>
          </cell>
        </row>
        <row r="117">
          <cell r="J117">
            <v>18.16</v>
          </cell>
        </row>
        <row r="118">
          <cell r="J118">
            <v>3342.01</v>
          </cell>
        </row>
        <row r="119">
          <cell r="J119">
            <v>3444.14</v>
          </cell>
        </row>
        <row r="120">
          <cell r="J120">
            <v>3858.71</v>
          </cell>
        </row>
        <row r="121">
          <cell r="J121">
            <v>40016.629999999997</v>
          </cell>
        </row>
        <row r="122">
          <cell r="J122">
            <v>75438.740000000005</v>
          </cell>
        </row>
        <row r="123">
          <cell r="J123">
            <v>0.26</v>
          </cell>
        </row>
        <row r="124">
          <cell r="J124">
            <v>0.32</v>
          </cell>
        </row>
        <row r="125">
          <cell r="J125">
            <v>12.22</v>
          </cell>
        </row>
        <row r="126">
          <cell r="J126">
            <v>12.95</v>
          </cell>
        </row>
        <row r="127">
          <cell r="J127">
            <v>28.05</v>
          </cell>
        </row>
        <row r="128">
          <cell r="J128">
            <v>170.31</v>
          </cell>
        </row>
        <row r="129">
          <cell r="J129">
            <v>426.82</v>
          </cell>
        </row>
        <row r="130">
          <cell r="J130">
            <v>601.32000000000005</v>
          </cell>
        </row>
        <row r="131">
          <cell r="J131">
            <v>605.38</v>
          </cell>
        </row>
        <row r="132">
          <cell r="J132">
            <v>700.89</v>
          </cell>
        </row>
        <row r="133">
          <cell r="J133">
            <v>705.9</v>
          </cell>
        </row>
        <row r="134">
          <cell r="J134">
            <v>738.11</v>
          </cell>
        </row>
        <row r="135">
          <cell r="J135">
            <v>1039.3499999999999</v>
          </cell>
        </row>
        <row r="136">
          <cell r="J136">
            <v>1646.65</v>
          </cell>
        </row>
        <row r="137">
          <cell r="J137">
            <v>4476.74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9E2DB-343E-4DBB-BAC5-D45906E9675B}">
  <dimension ref="A1:L35"/>
  <sheetViews>
    <sheetView showGridLines="0" zoomScale="70" zoomScaleNormal="70" workbookViewId="0">
      <selection activeCell="K12" sqref="K12"/>
    </sheetView>
  </sheetViews>
  <sheetFormatPr defaultColWidth="9.140625" defaultRowHeight="15" x14ac:dyDescent="0.25"/>
  <cols>
    <col min="1" max="1" width="78.7109375" style="1" customWidth="1"/>
    <col min="2" max="2" width="2.7109375" style="1" customWidth="1"/>
    <col min="3" max="12" width="12.140625" style="1" customWidth="1"/>
    <col min="13" max="16384" width="9.140625" style="1"/>
  </cols>
  <sheetData>
    <row r="1" spans="1:12" ht="73.5" customHeight="1" x14ac:dyDescent="0.25">
      <c r="A1" s="130"/>
      <c r="B1" s="130"/>
    </row>
    <row r="2" spans="1:12" ht="21" customHeight="1" x14ac:dyDescent="0.25">
      <c r="A2" s="130"/>
      <c r="B2" s="130"/>
    </row>
    <row r="3" spans="1:12" ht="18" customHeight="1" x14ac:dyDescent="0.25">
      <c r="A3" s="133" t="s">
        <v>49</v>
      </c>
      <c r="B3" s="133"/>
      <c r="C3" s="133"/>
      <c r="D3" s="133"/>
      <c r="E3" s="133"/>
      <c r="F3" s="133"/>
      <c r="G3" s="133"/>
      <c r="H3" s="133"/>
      <c r="I3" s="133"/>
      <c r="J3" s="133"/>
      <c r="K3" s="133"/>
    </row>
    <row r="4" spans="1:12" ht="20.25" customHeight="1" x14ac:dyDescent="0.25">
      <c r="A4" s="132" t="s">
        <v>50</v>
      </c>
      <c r="B4" s="132"/>
      <c r="C4" s="132"/>
      <c r="D4" s="132"/>
      <c r="E4" s="132"/>
      <c r="F4" s="132"/>
      <c r="G4" s="132"/>
      <c r="H4" s="132"/>
      <c r="I4" s="132"/>
      <c r="J4" s="132"/>
      <c r="K4" s="132"/>
    </row>
    <row r="5" spans="1:12" ht="20.25" customHeight="1" x14ac:dyDescent="0.25">
      <c r="A5" s="131" t="s">
        <v>52</v>
      </c>
      <c r="B5" s="131"/>
      <c r="C5" s="131"/>
      <c r="D5" s="131"/>
      <c r="E5" s="131"/>
      <c r="F5" s="131"/>
      <c r="G5" s="131"/>
      <c r="H5" s="131"/>
      <c r="I5" s="131"/>
      <c r="J5" s="131"/>
      <c r="K5" s="131"/>
    </row>
    <row r="6" spans="1:12" ht="15" customHeight="1" x14ac:dyDescent="0.25">
      <c r="A6" s="131"/>
      <c r="B6" s="131"/>
      <c r="C6" s="66"/>
      <c r="D6" s="66"/>
      <c r="E6" s="66"/>
      <c r="F6" s="66"/>
      <c r="G6" s="66"/>
      <c r="H6" s="66"/>
      <c r="I6" s="66"/>
      <c r="J6" s="66"/>
      <c r="K6" s="66"/>
      <c r="L6" s="66"/>
    </row>
    <row r="7" spans="1:12" ht="20.25" customHeight="1" x14ac:dyDescent="0.25">
      <c r="A7" s="131" t="s">
        <v>51</v>
      </c>
      <c r="B7" s="131"/>
      <c r="C7" s="131"/>
      <c r="D7" s="131"/>
      <c r="E7" s="131"/>
      <c r="F7" s="131"/>
      <c r="G7" s="131"/>
      <c r="H7" s="131"/>
      <c r="I7" s="131"/>
      <c r="J7" s="131"/>
      <c r="K7" s="131"/>
    </row>
    <row r="8" spans="1:12" ht="21" customHeight="1" x14ac:dyDescent="0.25">
      <c r="A8" s="129"/>
      <c r="B8" s="129"/>
    </row>
    <row r="9" spans="1:12" s="6" customFormat="1" x14ac:dyDescent="0.25">
      <c r="A9" s="53"/>
      <c r="B9" s="53"/>
      <c r="C9" s="58" t="s">
        <v>35</v>
      </c>
      <c r="D9" s="58" t="s">
        <v>29</v>
      </c>
      <c r="E9" s="58" t="s">
        <v>30</v>
      </c>
      <c r="F9" s="58" t="s">
        <v>31</v>
      </c>
      <c r="G9" s="58" t="s">
        <v>32</v>
      </c>
      <c r="H9" s="58" t="s">
        <v>33</v>
      </c>
      <c r="I9" s="58" t="s">
        <v>34</v>
      </c>
      <c r="J9" s="58" t="s">
        <v>36</v>
      </c>
      <c r="K9" s="58" t="s">
        <v>37</v>
      </c>
      <c r="L9" s="58" t="s">
        <v>38</v>
      </c>
    </row>
    <row r="10" spans="1:12" s="8" customFormat="1" ht="12" thickBot="1" x14ac:dyDescent="0.3">
      <c r="A10" s="55"/>
      <c r="B10" s="55"/>
      <c r="C10" s="59">
        <v>2025</v>
      </c>
      <c r="D10" s="59">
        <v>2025</v>
      </c>
      <c r="E10" s="59">
        <v>2025</v>
      </c>
      <c r="F10" s="59">
        <v>2025</v>
      </c>
      <c r="G10" s="59">
        <v>2025</v>
      </c>
      <c r="H10" s="59">
        <v>2025</v>
      </c>
      <c r="I10" s="59">
        <v>2025</v>
      </c>
      <c r="J10" s="59">
        <v>2025</v>
      </c>
      <c r="K10" s="59">
        <v>2025</v>
      </c>
      <c r="L10" s="59">
        <v>2025</v>
      </c>
    </row>
    <row r="11" spans="1:12" x14ac:dyDescent="0.25">
      <c r="A11" s="56"/>
      <c r="B11" s="56"/>
      <c r="C11" s="56"/>
      <c r="D11" s="56"/>
      <c r="E11" s="56"/>
      <c r="F11" s="56"/>
      <c r="G11" s="56"/>
      <c r="H11" s="56"/>
      <c r="I11" s="56"/>
      <c r="J11" s="56"/>
      <c r="K11" s="56"/>
      <c r="L11" s="56"/>
    </row>
    <row r="12" spans="1:12" s="70" customFormat="1" ht="30" customHeight="1" thickBot="1" x14ac:dyDescent="0.3">
      <c r="A12" s="67" t="s">
        <v>23</v>
      </c>
      <c r="B12" s="68"/>
      <c r="C12" s="69">
        <v>3842</v>
      </c>
      <c r="D12" s="69">
        <v>4385.5000000001237</v>
      </c>
      <c r="E12" s="69">
        <v>2151.3400000001175</v>
      </c>
      <c r="F12" s="69">
        <v>925</v>
      </c>
      <c r="G12" s="69">
        <f>-3593.29999999989+4</f>
        <v>-3589.2999999998901</v>
      </c>
      <c r="H12" s="69">
        <v>-6954.8699999998935</v>
      </c>
      <c r="I12" s="69">
        <v>-8359.3399999998855</v>
      </c>
      <c r="J12" s="69">
        <v>-12798.489999999892</v>
      </c>
      <c r="K12" s="69">
        <v>-20144.509999999882</v>
      </c>
      <c r="L12" s="69">
        <v>-25322.039999999884</v>
      </c>
    </row>
    <row r="13" spans="1:12" s="72" customFormat="1" ht="30" customHeight="1" x14ac:dyDescent="0.25">
      <c r="A13" s="71"/>
      <c r="B13" s="71"/>
      <c r="C13" s="71"/>
      <c r="D13" s="71"/>
      <c r="E13" s="71"/>
      <c r="F13" s="71"/>
      <c r="G13" s="71"/>
      <c r="H13" s="71"/>
      <c r="I13" s="71"/>
      <c r="J13" s="71"/>
      <c r="K13" s="71"/>
      <c r="L13" s="71"/>
    </row>
    <row r="14" spans="1:12" s="76" customFormat="1" ht="30" customHeight="1" x14ac:dyDescent="0.25">
      <c r="A14" s="73" t="s">
        <v>27</v>
      </c>
      <c r="B14" s="74"/>
      <c r="C14" s="75"/>
      <c r="D14" s="75"/>
      <c r="E14" s="75"/>
      <c r="F14" s="75"/>
      <c r="G14" s="75"/>
      <c r="H14" s="75"/>
      <c r="I14" s="75"/>
      <c r="J14" s="75"/>
      <c r="K14" s="75"/>
      <c r="L14" s="75"/>
    </row>
    <row r="15" spans="1:12" s="76" customFormat="1" ht="20.100000000000001" customHeight="1" x14ac:dyDescent="0.25">
      <c r="A15" s="77"/>
      <c r="B15" s="74"/>
      <c r="C15" s="78"/>
      <c r="D15" s="78"/>
      <c r="E15" s="78"/>
      <c r="F15" s="78"/>
      <c r="G15" s="78"/>
      <c r="H15" s="78"/>
      <c r="I15" s="78"/>
      <c r="J15" s="78"/>
      <c r="K15" s="78"/>
      <c r="L15" s="78"/>
    </row>
    <row r="16" spans="1:12" s="76" customFormat="1" ht="30" customHeight="1" x14ac:dyDescent="0.25">
      <c r="A16" s="79" t="s">
        <v>24</v>
      </c>
      <c r="B16" s="74"/>
      <c r="C16" s="80">
        <v>4986</v>
      </c>
      <c r="D16" s="80">
        <v>7488</v>
      </c>
      <c r="E16" s="80">
        <v>10027</v>
      </c>
      <c r="F16" s="80">
        <v>12415</v>
      </c>
      <c r="G16" s="80">
        <v>15054</v>
      </c>
      <c r="H16" s="80">
        <v>17610</v>
      </c>
      <c r="I16" s="80">
        <v>20178</v>
      </c>
      <c r="J16" s="80">
        <v>23135</v>
      </c>
      <c r="K16" s="80">
        <v>25859</v>
      </c>
      <c r="L16" s="80">
        <v>15887</v>
      </c>
    </row>
    <row r="17" spans="1:12" s="76" customFormat="1" ht="45.75" customHeight="1" x14ac:dyDescent="0.25">
      <c r="A17" s="79" t="s">
        <v>47</v>
      </c>
      <c r="B17" s="74"/>
      <c r="C17" s="80">
        <v>64</v>
      </c>
      <c r="D17" s="80">
        <v>48</v>
      </c>
      <c r="E17" s="80">
        <v>396</v>
      </c>
      <c r="F17" s="80">
        <v>137</v>
      </c>
      <c r="G17" s="80">
        <v>-12</v>
      </c>
      <c r="H17" s="80">
        <v>258</v>
      </c>
      <c r="I17" s="80">
        <v>-109</v>
      </c>
      <c r="J17" s="80">
        <v>-35</v>
      </c>
      <c r="K17" s="80">
        <v>35</v>
      </c>
      <c r="L17" s="80">
        <v>-1</v>
      </c>
    </row>
    <row r="18" spans="1:12" s="76" customFormat="1" ht="30" customHeight="1" x14ac:dyDescent="0.25">
      <c r="A18" s="79" t="s">
        <v>46</v>
      </c>
      <c r="B18" s="74"/>
      <c r="C18" s="80">
        <v>-4</v>
      </c>
      <c r="D18" s="80">
        <v>0</v>
      </c>
      <c r="E18" s="80">
        <v>9</v>
      </c>
      <c r="F18" s="80">
        <v>124</v>
      </c>
      <c r="G18" s="80">
        <v>-339</v>
      </c>
      <c r="H18" s="80">
        <v>-95</v>
      </c>
      <c r="I18" s="80">
        <v>-13</v>
      </c>
      <c r="J18" s="80">
        <v>-53</v>
      </c>
      <c r="K18" s="80">
        <v>-95</v>
      </c>
      <c r="L18" s="80">
        <v>9480</v>
      </c>
    </row>
    <row r="19" spans="1:12" s="72" customFormat="1" ht="30" customHeight="1" x14ac:dyDescent="0.25">
      <c r="A19" s="79" t="s">
        <v>45</v>
      </c>
      <c r="B19" s="74"/>
      <c r="C19" s="80"/>
      <c r="D19" s="80"/>
      <c r="E19" s="80"/>
      <c r="F19" s="80"/>
      <c r="G19" s="80"/>
      <c r="H19" s="80"/>
      <c r="I19" s="80"/>
      <c r="J19" s="80"/>
      <c r="K19" s="80"/>
      <c r="L19" s="80"/>
    </row>
    <row r="20" spans="1:12" s="84" customFormat="1" ht="20.100000000000001" customHeight="1" x14ac:dyDescent="0.25">
      <c r="A20" s="81"/>
      <c r="B20" s="82"/>
      <c r="C20" s="83"/>
      <c r="D20" s="83"/>
      <c r="E20" s="83"/>
      <c r="F20" s="83"/>
      <c r="G20" s="83"/>
      <c r="H20" s="83"/>
      <c r="I20" s="83"/>
      <c r="J20" s="83"/>
      <c r="K20" s="83"/>
      <c r="L20" s="83"/>
    </row>
    <row r="21" spans="1:12" s="76" customFormat="1" ht="30" customHeight="1" thickBot="1" x14ac:dyDescent="0.3">
      <c r="A21" s="85" t="s">
        <v>25</v>
      </c>
      <c r="B21" s="86"/>
      <c r="C21" s="87">
        <f t="shared" ref="C21:D21" si="0">SUM(C12:C19)</f>
        <v>8888</v>
      </c>
      <c r="D21" s="87">
        <f t="shared" si="0"/>
        <v>11921.500000000124</v>
      </c>
      <c r="E21" s="87">
        <f t="shared" ref="E21:F21" si="1">SUM(E12:E19)</f>
        <v>12583.340000000117</v>
      </c>
      <c r="F21" s="87">
        <f t="shared" si="1"/>
        <v>13601</v>
      </c>
      <c r="G21" s="87">
        <f t="shared" ref="G21:H21" si="2">SUM(G12:G19)</f>
        <v>11113.70000000011</v>
      </c>
      <c r="H21" s="87">
        <f t="shared" si="2"/>
        <v>10818.130000000107</v>
      </c>
      <c r="I21" s="87">
        <f t="shared" ref="I21:K21" si="3">SUM(I12:I19)</f>
        <v>11696.660000000114</v>
      </c>
      <c r="J21" s="87">
        <f t="shared" si="3"/>
        <v>10248.510000000108</v>
      </c>
      <c r="K21" s="87">
        <f t="shared" si="3"/>
        <v>5654.490000000118</v>
      </c>
      <c r="L21" s="87">
        <f t="shared" ref="L21" si="4">SUM(L12:L19)</f>
        <v>43.960000000115542</v>
      </c>
    </row>
    <row r="22" spans="1:12" ht="14.45" customHeight="1" x14ac:dyDescent="0.25"/>
    <row r="23" spans="1:12" ht="14.45" customHeight="1" x14ac:dyDescent="0.25"/>
    <row r="31" spans="1:12" ht="15" customHeight="1" x14ac:dyDescent="0.25"/>
    <row r="35" ht="15" customHeight="1" x14ac:dyDescent="0.25"/>
  </sheetData>
  <mergeCells count="8">
    <mergeCell ref="A8:B8"/>
    <mergeCell ref="A1:B1"/>
    <mergeCell ref="A2:B2"/>
    <mergeCell ref="A6:B6"/>
    <mergeCell ref="A7:K7"/>
    <mergeCell ref="A5:K5"/>
    <mergeCell ref="A4:K4"/>
    <mergeCell ref="A3:K3"/>
  </mergeCells>
  <phoneticPr fontId="18" type="noConversion"/>
  <printOptions horizontalCentered="1"/>
  <pageMargins left="0.47244094488188981" right="0.47244094488188981" top="0.78740157480314965" bottom="0.59055118110236227" header="0.31496062992125984" footer="0.31496062992125984"/>
  <pageSetup paperSize="9" scale="62" orientation="landscape" r:id="rId1"/>
  <headerFooter>
    <oddFooter>&amp;C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5"/>
  <sheetViews>
    <sheetView showGridLines="0" zoomScale="70" zoomScaleNormal="70" workbookViewId="0">
      <selection activeCell="K12" sqref="K12"/>
    </sheetView>
  </sheetViews>
  <sheetFormatPr defaultColWidth="9.140625" defaultRowHeight="15" x14ac:dyDescent="0.25"/>
  <cols>
    <col min="1" max="1" width="49.28515625" style="1" customWidth="1"/>
    <col min="2" max="2" width="2.7109375" style="1" customWidth="1"/>
    <col min="3" max="12" width="16.85546875" style="1" customWidth="1"/>
    <col min="13" max="15" width="9.140625" style="1"/>
    <col min="16" max="16" width="11.42578125" style="1" bestFit="1" customWidth="1"/>
    <col min="17" max="16384" width="9.140625" style="1"/>
  </cols>
  <sheetData>
    <row r="1" spans="1:12" ht="73.5" customHeight="1" x14ac:dyDescent="0.25">
      <c r="A1" s="130"/>
      <c r="B1" s="130"/>
    </row>
    <row r="2" spans="1:12" ht="21.95" customHeight="1" x14ac:dyDescent="0.25">
      <c r="A2" s="133" t="s">
        <v>49</v>
      </c>
      <c r="B2" s="133"/>
      <c r="C2" s="133"/>
      <c r="D2" s="133"/>
      <c r="E2" s="133"/>
      <c r="F2" s="133"/>
      <c r="G2" s="133"/>
      <c r="H2" s="133"/>
      <c r="I2" s="133"/>
      <c r="J2" s="133"/>
      <c r="K2" s="133"/>
      <c r="L2" s="133"/>
    </row>
    <row r="3" spans="1:12" ht="33" customHeight="1" x14ac:dyDescent="0.25">
      <c r="A3" s="133"/>
      <c r="B3" s="133"/>
      <c r="C3" s="133"/>
      <c r="D3" s="133"/>
      <c r="E3" s="133"/>
      <c r="F3" s="133"/>
      <c r="G3" s="133"/>
      <c r="H3" s="133"/>
      <c r="I3" s="133"/>
      <c r="J3" s="133"/>
      <c r="K3" s="133"/>
      <c r="L3" s="133"/>
    </row>
    <row r="4" spans="1:12" ht="23.25" customHeight="1" x14ac:dyDescent="0.25">
      <c r="A4" s="133" t="s">
        <v>50</v>
      </c>
      <c r="B4" s="133"/>
      <c r="C4" s="133"/>
      <c r="D4" s="133"/>
      <c r="E4" s="133"/>
      <c r="F4" s="133"/>
      <c r="G4" s="133"/>
      <c r="H4" s="133"/>
      <c r="I4" s="133"/>
      <c r="J4" s="133"/>
      <c r="K4" s="133"/>
      <c r="L4" s="133"/>
    </row>
    <row r="5" spans="1:12" ht="19.5" customHeight="1" x14ac:dyDescent="0.25">
      <c r="A5" s="134" t="s">
        <v>52</v>
      </c>
      <c r="B5" s="134"/>
      <c r="C5" s="134"/>
      <c r="D5" s="134"/>
      <c r="E5" s="134"/>
      <c r="F5" s="134"/>
      <c r="G5" s="134"/>
      <c r="H5" s="134"/>
      <c r="I5" s="134"/>
      <c r="J5" s="134"/>
      <c r="K5" s="134"/>
      <c r="L5" s="134"/>
    </row>
    <row r="6" spans="1:12" ht="15" customHeight="1" x14ac:dyDescent="0.25">
      <c r="A6" s="131" t="s">
        <v>53</v>
      </c>
      <c r="B6" s="131"/>
      <c r="C6" s="131"/>
      <c r="D6" s="131"/>
      <c r="E6" s="131"/>
      <c r="F6" s="131"/>
      <c r="G6" s="131"/>
      <c r="H6" s="131"/>
      <c r="I6" s="131"/>
      <c r="J6" s="131"/>
      <c r="K6" s="131"/>
      <c r="L6" s="131"/>
    </row>
    <row r="7" spans="1:12" ht="18" customHeight="1" x14ac:dyDescent="0.25">
      <c r="A7" s="131"/>
      <c r="B7" s="131"/>
      <c r="C7" s="131"/>
      <c r="D7" s="131"/>
      <c r="E7" s="131"/>
      <c r="F7" s="131"/>
      <c r="G7" s="131"/>
      <c r="H7" s="131"/>
      <c r="I7" s="131"/>
      <c r="J7" s="131"/>
      <c r="K7" s="131"/>
      <c r="L7" s="131"/>
    </row>
    <row r="8" spans="1:12" ht="18" x14ac:dyDescent="0.25">
      <c r="A8" s="66"/>
      <c r="B8" s="66"/>
      <c r="C8" s="65"/>
      <c r="D8" s="65"/>
      <c r="E8" s="65"/>
      <c r="F8" s="65"/>
      <c r="G8" s="65"/>
      <c r="H8" s="65"/>
      <c r="I8" s="65"/>
      <c r="J8" s="65"/>
      <c r="K8" s="65"/>
      <c r="L8" s="65"/>
    </row>
    <row r="9" spans="1:12" s="6" customFormat="1" x14ac:dyDescent="0.25">
      <c r="C9" s="52" t="s">
        <v>35</v>
      </c>
      <c r="D9" s="52" t="s">
        <v>29</v>
      </c>
      <c r="E9" s="52" t="s">
        <v>30</v>
      </c>
      <c r="F9" s="52" t="s">
        <v>31</v>
      </c>
      <c r="G9" s="52" t="s">
        <v>32</v>
      </c>
      <c r="H9" s="52" t="s">
        <v>33</v>
      </c>
      <c r="I9" s="52" t="s">
        <v>34</v>
      </c>
      <c r="J9" s="52" t="s">
        <v>36</v>
      </c>
      <c r="K9" s="52" t="s">
        <v>37</v>
      </c>
      <c r="L9" s="52" t="s">
        <v>38</v>
      </c>
    </row>
    <row r="10" spans="1:12" s="8" customFormat="1" ht="12" thickBot="1" x14ac:dyDescent="0.3">
      <c r="C10" s="54">
        <v>2025</v>
      </c>
      <c r="D10" s="54">
        <v>2025</v>
      </c>
      <c r="E10" s="54">
        <v>2025</v>
      </c>
      <c r="F10" s="54">
        <v>2025</v>
      </c>
      <c r="G10" s="54">
        <v>2025</v>
      </c>
      <c r="H10" s="54">
        <v>2025</v>
      </c>
      <c r="I10" s="54">
        <v>2025</v>
      </c>
      <c r="J10" s="54">
        <v>2025</v>
      </c>
      <c r="K10" s="54">
        <v>2025</v>
      </c>
      <c r="L10" s="54">
        <v>2025</v>
      </c>
    </row>
    <row r="11" spans="1:12" x14ac:dyDescent="0.25">
      <c r="C11" s="56"/>
      <c r="D11" s="56"/>
      <c r="E11" s="56"/>
      <c r="F11" s="56"/>
      <c r="G11" s="56"/>
      <c r="H11" s="56"/>
      <c r="I11" s="56"/>
      <c r="J11" s="56"/>
      <c r="K11" s="56"/>
      <c r="L11" s="56"/>
    </row>
    <row r="12" spans="1:12" s="11" customFormat="1" ht="16.5" thickBot="1" x14ac:dyDescent="0.3">
      <c r="A12" s="39" t="s">
        <v>0</v>
      </c>
      <c r="C12" s="57">
        <v>3021.2300000001214</v>
      </c>
      <c r="D12" s="57">
        <f t="shared" ref="D12:I12" si="0">C43</f>
        <v>3841.9500000001249</v>
      </c>
      <c r="E12" s="57">
        <f t="shared" si="0"/>
        <v>4385.5000000001237</v>
      </c>
      <c r="F12" s="57">
        <f t="shared" si="0"/>
        <v>2151.3400000001175</v>
      </c>
      <c r="G12" s="57">
        <f t="shared" si="0"/>
        <v>925.21000000011327</v>
      </c>
      <c r="H12" s="57">
        <f t="shared" si="0"/>
        <v>-3589.2999999998942</v>
      </c>
      <c r="I12" s="57">
        <f t="shared" si="0"/>
        <v>-6954.8699999998935</v>
      </c>
      <c r="J12" s="57">
        <f t="shared" ref="J12:L12" si="1">I43</f>
        <v>-8359.3399999998855</v>
      </c>
      <c r="K12" s="57">
        <f t="shared" si="1"/>
        <v>-12798.489999999892</v>
      </c>
      <c r="L12" s="57">
        <f t="shared" si="1"/>
        <v>-20144.509999999882</v>
      </c>
    </row>
    <row r="13" spans="1:12" x14ac:dyDescent="0.25">
      <c r="C13" s="56"/>
      <c r="D13" s="56"/>
      <c r="E13" s="56"/>
      <c r="F13" s="56"/>
      <c r="G13" s="56"/>
      <c r="H13" s="56"/>
      <c r="I13" s="56"/>
      <c r="J13" s="56"/>
      <c r="K13" s="56"/>
      <c r="L13" s="56"/>
    </row>
    <row r="14" spans="1:12" s="13" customFormat="1" ht="33.75" customHeight="1" x14ac:dyDescent="0.25">
      <c r="A14" s="38" t="s">
        <v>1</v>
      </c>
      <c r="C14" s="38"/>
      <c r="D14" s="38"/>
      <c r="E14" s="38"/>
      <c r="F14" s="38"/>
      <c r="G14" s="38"/>
      <c r="H14" s="38"/>
      <c r="I14" s="38"/>
      <c r="J14" s="38"/>
      <c r="K14" s="38"/>
      <c r="L14" s="38"/>
    </row>
    <row r="15" spans="1:12" s="15" customFormat="1" ht="15.75" x14ac:dyDescent="0.25">
      <c r="A15" s="40" t="s">
        <v>2</v>
      </c>
      <c r="C15" s="63">
        <v>0</v>
      </c>
      <c r="D15" s="63">
        <v>0</v>
      </c>
      <c r="E15" s="63">
        <v>0</v>
      </c>
      <c r="F15" s="63">
        <v>0</v>
      </c>
      <c r="G15" s="63">
        <v>0</v>
      </c>
      <c r="H15" s="63">
        <v>0</v>
      </c>
      <c r="I15" s="63">
        <v>0</v>
      </c>
      <c r="J15" s="63">
        <v>0</v>
      </c>
      <c r="K15" s="63">
        <v>0</v>
      </c>
      <c r="L15" s="63">
        <v>0</v>
      </c>
    </row>
    <row r="16" spans="1:12" s="15" customFormat="1" ht="15.75" x14ac:dyDescent="0.25">
      <c r="A16" s="40" t="s">
        <v>3</v>
      </c>
      <c r="C16" s="63">
        <v>0</v>
      </c>
      <c r="D16" s="63">
        <v>0</v>
      </c>
      <c r="E16" s="63">
        <v>0</v>
      </c>
      <c r="F16" s="63">
        <v>0</v>
      </c>
      <c r="G16" s="63">
        <v>0</v>
      </c>
      <c r="H16" s="63">
        <v>0</v>
      </c>
      <c r="I16" s="63">
        <v>0</v>
      </c>
      <c r="J16" s="63">
        <v>0</v>
      </c>
      <c r="K16" s="63">
        <v>0</v>
      </c>
      <c r="L16" s="63">
        <v>0</v>
      </c>
    </row>
    <row r="17" spans="1:16" s="15" customFormat="1" ht="15.75" x14ac:dyDescent="0.25">
      <c r="A17" s="40" t="s">
        <v>4</v>
      </c>
      <c r="C17" s="51">
        <v>0</v>
      </c>
      <c r="D17" s="51">
        <v>0</v>
      </c>
      <c r="E17" s="63">
        <v>0</v>
      </c>
      <c r="F17" s="63">
        <v>0</v>
      </c>
      <c r="G17" s="63">
        <v>0</v>
      </c>
      <c r="H17" s="63">
        <v>0</v>
      </c>
      <c r="I17" s="63">
        <v>0</v>
      </c>
      <c r="J17" s="63">
        <v>0</v>
      </c>
      <c r="K17" s="63">
        <v>0</v>
      </c>
      <c r="L17" s="63">
        <v>0</v>
      </c>
    </row>
    <row r="18" spans="1:16" s="15" customFormat="1" ht="15.75" x14ac:dyDescent="0.25">
      <c r="A18" s="40" t="s">
        <v>5</v>
      </c>
      <c r="C18" s="51">
        <v>62844</v>
      </c>
      <c r="D18" s="51">
        <v>62844</v>
      </c>
      <c r="E18" s="51">
        <v>62844</v>
      </c>
      <c r="F18" s="51">
        <v>62850.96</v>
      </c>
      <c r="G18" s="51">
        <v>62847.6</v>
      </c>
      <c r="H18" s="51">
        <v>62847.76</v>
      </c>
      <c r="I18" s="51">
        <v>62844</v>
      </c>
      <c r="J18" s="51">
        <v>62844</v>
      </c>
      <c r="K18" s="51">
        <v>62844</v>
      </c>
      <c r="L18" s="51">
        <v>62844</v>
      </c>
    </row>
    <row r="19" spans="1:16" s="15" customFormat="1" ht="15.75" x14ac:dyDescent="0.25">
      <c r="A19" s="40" t="s">
        <v>6</v>
      </c>
      <c r="C19" s="51">
        <v>130.09</v>
      </c>
      <c r="D19" s="51">
        <v>177.36</v>
      </c>
      <c r="E19" s="51">
        <v>166.2</v>
      </c>
      <c r="F19" s="51">
        <v>182.61</v>
      </c>
      <c r="G19" s="51">
        <v>184.7</v>
      </c>
      <c r="H19" s="51">
        <v>184.3</v>
      </c>
      <c r="I19" s="51">
        <v>168</v>
      </c>
      <c r="J19" s="51">
        <v>171.42</v>
      </c>
      <c r="K19" s="51">
        <v>164.62</v>
      </c>
      <c r="L19" s="51">
        <v>96.17</v>
      </c>
    </row>
    <row r="20" spans="1:16" s="15" customFormat="1" ht="15.75" x14ac:dyDescent="0.25">
      <c r="A20" s="40" t="s">
        <v>7</v>
      </c>
      <c r="C20" s="51">
        <v>11.39</v>
      </c>
      <c r="D20" s="51">
        <v>0.09</v>
      </c>
      <c r="E20" s="63">
        <v>30.89</v>
      </c>
      <c r="F20" s="63">
        <v>0</v>
      </c>
      <c r="G20" s="63">
        <v>0</v>
      </c>
      <c r="H20" s="63">
        <v>0</v>
      </c>
      <c r="I20" s="63">
        <v>14.24</v>
      </c>
      <c r="J20" s="63">
        <v>7.75</v>
      </c>
      <c r="K20" s="63">
        <v>9.1199999999999992</v>
      </c>
      <c r="L20" s="63">
        <v>2.0699999999999998</v>
      </c>
    </row>
    <row r="21" spans="1:16" s="11" customFormat="1" ht="15.75" x14ac:dyDescent="0.25">
      <c r="A21" s="41" t="s">
        <v>8</v>
      </c>
      <c r="B21" s="47"/>
      <c r="C21" s="42">
        <f t="shared" ref="C21:D21" si="2">SUM(C15:C20)</f>
        <v>62985.479999999996</v>
      </c>
      <c r="D21" s="42">
        <f t="shared" si="2"/>
        <v>63021.45</v>
      </c>
      <c r="E21" s="42">
        <f t="shared" ref="E21:F21" si="3">SUM(E15:E20)</f>
        <v>63041.09</v>
      </c>
      <c r="F21" s="42">
        <f t="shared" si="3"/>
        <v>63033.57</v>
      </c>
      <c r="G21" s="42">
        <f t="shared" ref="G21:H21" si="4">SUM(G15:G20)</f>
        <v>63032.299999999996</v>
      </c>
      <c r="H21" s="42">
        <f t="shared" si="4"/>
        <v>63032.060000000005</v>
      </c>
      <c r="I21" s="42">
        <f t="shared" ref="I21:K21" si="5">SUM(I15:I20)</f>
        <v>63026.239999999998</v>
      </c>
      <c r="J21" s="42">
        <f t="shared" si="5"/>
        <v>63023.17</v>
      </c>
      <c r="K21" s="42">
        <f t="shared" si="5"/>
        <v>63017.740000000005</v>
      </c>
      <c r="L21" s="42">
        <f t="shared" ref="L21" si="6">SUM(L15:L20)</f>
        <v>62942.239999999998</v>
      </c>
    </row>
    <row r="22" spans="1:16" x14ac:dyDescent="0.25">
      <c r="C22" s="60"/>
      <c r="D22" s="60"/>
      <c r="E22" s="60"/>
      <c r="F22" s="60"/>
      <c r="G22" s="60"/>
      <c r="H22" s="60"/>
      <c r="I22" s="60"/>
      <c r="J22" s="60"/>
      <c r="K22" s="60"/>
      <c r="L22" s="60"/>
      <c r="P22" s="88"/>
    </row>
    <row r="23" spans="1:16" s="13" customFormat="1" ht="15.75" x14ac:dyDescent="0.25">
      <c r="A23" s="38" t="s">
        <v>9</v>
      </c>
      <c r="C23" s="61"/>
      <c r="D23" s="61"/>
      <c r="E23" s="61"/>
      <c r="F23" s="61"/>
      <c r="G23" s="61"/>
      <c r="H23" s="61"/>
      <c r="I23" s="61"/>
      <c r="J23" s="61"/>
      <c r="K23" s="61"/>
      <c r="L23" s="61"/>
    </row>
    <row r="24" spans="1:16" s="15" customFormat="1" ht="15.75" x14ac:dyDescent="0.25">
      <c r="A24" s="40" t="s">
        <v>10</v>
      </c>
      <c r="C24" s="64">
        <v>-36271.019999999997</v>
      </c>
      <c r="D24" s="64">
        <v>-39697.15</v>
      </c>
      <c r="E24" s="64">
        <v>-38469.950000000004</v>
      </c>
      <c r="F24" s="64">
        <v>-37122.26</v>
      </c>
      <c r="G24" s="64">
        <v>-37731.03</v>
      </c>
      <c r="H24" s="64">
        <v>-37984.47</v>
      </c>
      <c r="I24" s="64">
        <f>-37584.71-50</f>
        <v>-37634.71</v>
      </c>
      <c r="J24" s="64">
        <v>-37564.51</v>
      </c>
      <c r="K24" s="64">
        <v>-38993.799999999996</v>
      </c>
      <c r="L24" s="64">
        <v>-51761.29</v>
      </c>
    </row>
    <row r="25" spans="1:16" s="15" customFormat="1" ht="15.75" x14ac:dyDescent="0.25">
      <c r="A25" s="40" t="s">
        <v>11</v>
      </c>
      <c r="C25" s="63">
        <v>0</v>
      </c>
      <c r="D25" s="63">
        <v>0</v>
      </c>
      <c r="E25" s="63">
        <v>0</v>
      </c>
      <c r="F25" s="63">
        <v>0</v>
      </c>
      <c r="G25" s="63">
        <v>0</v>
      </c>
      <c r="H25" s="63">
        <v>0</v>
      </c>
      <c r="I25" s="63">
        <v>0</v>
      </c>
      <c r="J25" s="63">
        <v>0</v>
      </c>
      <c r="K25" s="63">
        <v>0</v>
      </c>
      <c r="L25" s="63">
        <v>0</v>
      </c>
    </row>
    <row r="26" spans="1:16" s="15" customFormat="1" ht="15.75" x14ac:dyDescent="0.25">
      <c r="A26" s="40" t="s">
        <v>12</v>
      </c>
      <c r="C26" s="64">
        <v>-2542.67</v>
      </c>
      <c r="D26" s="64">
        <v>-2502.06</v>
      </c>
      <c r="E26" s="64">
        <v>-2538.6</v>
      </c>
      <c r="F26" s="64">
        <v>-2388.38</v>
      </c>
      <c r="G26" s="64">
        <v>-2639.18</v>
      </c>
      <c r="H26" s="64">
        <v>-2555.5700000000002</v>
      </c>
      <c r="I26" s="64">
        <v>-2568.31</v>
      </c>
      <c r="J26" s="64">
        <v>-2957.07</v>
      </c>
      <c r="K26" s="64">
        <v>-2723.53</v>
      </c>
      <c r="L26" s="64">
        <v>9972.26</v>
      </c>
    </row>
    <row r="27" spans="1:16" s="15" customFormat="1" ht="15.75" x14ac:dyDescent="0.25">
      <c r="A27" s="43" t="s">
        <v>44</v>
      </c>
      <c r="B27" s="48"/>
      <c r="C27" s="44">
        <f t="shared" ref="C27:D27" si="7">SUM(C24:C26)</f>
        <v>-38813.689999999995</v>
      </c>
      <c r="D27" s="44">
        <f t="shared" si="7"/>
        <v>-42199.21</v>
      </c>
      <c r="E27" s="44">
        <f t="shared" ref="E27:F27" si="8">SUM(E24:E26)</f>
        <v>-41008.550000000003</v>
      </c>
      <c r="F27" s="44">
        <f t="shared" si="8"/>
        <v>-39510.639999999999</v>
      </c>
      <c r="G27" s="44">
        <f t="shared" ref="G27:H27" si="9">SUM(G24:G26)</f>
        <v>-40370.21</v>
      </c>
      <c r="H27" s="44">
        <f t="shared" si="9"/>
        <v>-40540.04</v>
      </c>
      <c r="I27" s="44">
        <f t="shared" ref="I27:K27" si="10">SUM(I24:I26)</f>
        <v>-40203.019999999997</v>
      </c>
      <c r="J27" s="44">
        <f t="shared" si="10"/>
        <v>-40521.58</v>
      </c>
      <c r="K27" s="44">
        <f t="shared" si="10"/>
        <v>-41717.329999999994</v>
      </c>
      <c r="L27" s="44">
        <f t="shared" ref="L27" si="11">SUM(L24:L26)</f>
        <v>-41789.03</v>
      </c>
    </row>
    <row r="28" spans="1:16" s="15" customFormat="1" ht="15.75" x14ac:dyDescent="0.25">
      <c r="A28" s="40" t="s">
        <v>14</v>
      </c>
      <c r="C28" s="64">
        <v>-7636.81</v>
      </c>
      <c r="D28" s="64">
        <v>-7067.07</v>
      </c>
      <c r="E28" s="64">
        <v>-8291.9599999999991</v>
      </c>
      <c r="F28" s="64">
        <v>-7832.4</v>
      </c>
      <c r="G28" s="64">
        <v>-7856.94</v>
      </c>
      <c r="H28" s="64">
        <v>-8263.34</v>
      </c>
      <c r="I28" s="64">
        <v>-7973.5</v>
      </c>
      <c r="J28" s="64">
        <v>-7862.91</v>
      </c>
      <c r="K28" s="64">
        <v>-8087.67</v>
      </c>
      <c r="L28" s="64">
        <v>-7963.53</v>
      </c>
    </row>
    <row r="29" spans="1:16" s="15" customFormat="1" ht="15.75" x14ac:dyDescent="0.25">
      <c r="A29" s="40" t="s">
        <v>15</v>
      </c>
      <c r="C29" s="64">
        <v>-12806.65</v>
      </c>
      <c r="D29" s="64">
        <v>-9662.64</v>
      </c>
      <c r="E29" s="64">
        <v>-14006.58</v>
      </c>
      <c r="F29" s="64">
        <v>-12506.7</v>
      </c>
      <c r="G29" s="64">
        <f>-15855.74+4</f>
        <v>-15851.74</v>
      </c>
      <c r="H29" s="64">
        <v>-14313.08</v>
      </c>
      <c r="I29" s="64">
        <v>-12791.66</v>
      </c>
      <c r="J29" s="64">
        <v>-15415.06</v>
      </c>
      <c r="K29" s="64">
        <v>-15427.87</v>
      </c>
      <c r="L29" s="64">
        <v>-14383.8</v>
      </c>
    </row>
    <row r="30" spans="1:16" s="15" customFormat="1" ht="15.75" x14ac:dyDescent="0.25">
      <c r="A30" s="40" t="s">
        <v>7</v>
      </c>
      <c r="C30" s="64">
        <v>-1596.85</v>
      </c>
      <c r="D30" s="64">
        <v>-1116.75</v>
      </c>
      <c r="E30" s="64">
        <v>-1374.71</v>
      </c>
      <c r="F30" s="64">
        <v>-1541.78</v>
      </c>
      <c r="G30" s="64">
        <v>-1621.16</v>
      </c>
      <c r="H30" s="64">
        <v>-1801.38</v>
      </c>
      <c r="I30" s="64">
        <v>-1452.63</v>
      </c>
      <c r="J30" s="64">
        <v>-1341.58</v>
      </c>
      <c r="K30" s="64">
        <v>-1369</v>
      </c>
      <c r="L30" s="64">
        <v>-1473.36</v>
      </c>
    </row>
    <row r="31" spans="1:16" s="11" customFormat="1" ht="15.75" x14ac:dyDescent="0.25">
      <c r="A31" s="41" t="s">
        <v>8</v>
      </c>
      <c r="B31" s="47"/>
      <c r="C31" s="45">
        <f t="shared" ref="C31:D31" si="12">SUM(C27:C30)</f>
        <v>-60853.999999999993</v>
      </c>
      <c r="D31" s="45">
        <f t="shared" si="12"/>
        <v>-60045.67</v>
      </c>
      <c r="E31" s="45">
        <f t="shared" ref="E31:F31" si="13">SUM(E27:E30)</f>
        <v>-64681.8</v>
      </c>
      <c r="F31" s="45">
        <f t="shared" si="13"/>
        <v>-61391.520000000004</v>
      </c>
      <c r="G31" s="45">
        <f t="shared" ref="G31:H31" si="14">SUM(G27:G30)</f>
        <v>-65700.05</v>
      </c>
      <c r="H31" s="45">
        <f t="shared" si="14"/>
        <v>-64917.840000000004</v>
      </c>
      <c r="I31" s="45">
        <f t="shared" ref="I31:K31" si="15">SUM(I27:I30)</f>
        <v>-62420.80999999999</v>
      </c>
      <c r="J31" s="45">
        <f t="shared" si="15"/>
        <v>-65141.130000000005</v>
      </c>
      <c r="K31" s="45">
        <f t="shared" si="15"/>
        <v>-66601.87</v>
      </c>
      <c r="L31" s="45">
        <f t="shared" ref="L31" si="16">SUM(L27:L30)</f>
        <v>-65609.72</v>
      </c>
    </row>
    <row r="32" spans="1:16" x14ac:dyDescent="0.25">
      <c r="C32" s="60"/>
      <c r="D32" s="60"/>
      <c r="E32" s="60"/>
      <c r="F32" s="60"/>
      <c r="G32" s="60"/>
      <c r="H32" s="60"/>
      <c r="I32" s="60"/>
      <c r="J32" s="60"/>
      <c r="K32" s="60"/>
      <c r="L32" s="60"/>
    </row>
    <row r="33" spans="1:12" s="24" customFormat="1" ht="15.75" x14ac:dyDescent="0.25">
      <c r="A33" s="38" t="s">
        <v>16</v>
      </c>
      <c r="B33" s="13"/>
      <c r="C33" s="61"/>
      <c r="D33" s="61"/>
      <c r="E33" s="61"/>
      <c r="F33" s="61"/>
      <c r="G33" s="61"/>
      <c r="H33" s="61"/>
      <c r="I33" s="61"/>
      <c r="J33" s="61"/>
      <c r="K33" s="61"/>
      <c r="L33" s="61"/>
    </row>
    <row r="34" spans="1:12" s="25" customFormat="1" ht="15.75" x14ac:dyDescent="0.25">
      <c r="A34" s="40" t="s">
        <v>17</v>
      </c>
      <c r="B34" s="15"/>
      <c r="C34" s="64">
        <v>0</v>
      </c>
      <c r="D34" s="64">
        <v>0</v>
      </c>
      <c r="E34" s="63">
        <v>0</v>
      </c>
      <c r="F34" s="63">
        <v>0</v>
      </c>
      <c r="G34" s="63">
        <v>0</v>
      </c>
      <c r="H34" s="63">
        <v>0</v>
      </c>
      <c r="I34" s="63">
        <v>0</v>
      </c>
      <c r="J34" s="63">
        <v>0</v>
      </c>
      <c r="K34" s="63">
        <v>0</v>
      </c>
      <c r="L34" s="63">
        <v>0</v>
      </c>
    </row>
    <row r="35" spans="1:12" s="25" customFormat="1" ht="15.75" x14ac:dyDescent="0.25">
      <c r="A35" s="40" t="s">
        <v>18</v>
      </c>
      <c r="B35" s="15"/>
      <c r="C35" s="64">
        <v>0</v>
      </c>
      <c r="D35" s="64">
        <v>0</v>
      </c>
      <c r="E35" s="63">
        <v>0</v>
      </c>
      <c r="F35" s="63">
        <v>0</v>
      </c>
      <c r="G35" s="63">
        <v>0</v>
      </c>
      <c r="H35" s="63">
        <v>0</v>
      </c>
      <c r="I35" s="63">
        <v>0</v>
      </c>
      <c r="J35" s="63">
        <v>0</v>
      </c>
      <c r="K35" s="63">
        <v>0</v>
      </c>
      <c r="L35" s="63">
        <v>0</v>
      </c>
    </row>
    <row r="36" spans="1:12" s="25" customFormat="1" ht="15.75" x14ac:dyDescent="0.25">
      <c r="A36" s="40" t="s">
        <v>19</v>
      </c>
      <c r="B36" s="15"/>
      <c r="C36" s="64">
        <v>-1295.02</v>
      </c>
      <c r="D36" s="64">
        <v>-2415.46</v>
      </c>
      <c r="E36" s="64">
        <v>-594.37</v>
      </c>
      <c r="F36" s="64">
        <v>-2863.39</v>
      </c>
      <c r="G36" s="64">
        <v>-1844.34</v>
      </c>
      <c r="H36" s="64">
        <v>-1469.44</v>
      </c>
      <c r="I36" s="64">
        <v>-1509.22</v>
      </c>
      <c r="J36" s="64">
        <v>-1718.25</v>
      </c>
      <c r="K36" s="64">
        <v>-3691.8</v>
      </c>
      <c r="L36" s="64">
        <v>-2235.71</v>
      </c>
    </row>
    <row r="37" spans="1:12" s="11" customFormat="1" ht="15.75" x14ac:dyDescent="0.25">
      <c r="A37" s="41" t="s">
        <v>8</v>
      </c>
      <c r="B37" s="47"/>
      <c r="C37" s="45">
        <f t="shared" ref="C37:D37" si="17">SUM(C34:C36)</f>
        <v>-1295.02</v>
      </c>
      <c r="D37" s="45">
        <f t="shared" si="17"/>
        <v>-2415.46</v>
      </c>
      <c r="E37" s="45">
        <f t="shared" ref="E37:F37" si="18">SUM(E34:E36)</f>
        <v>-594.37</v>
      </c>
      <c r="F37" s="45">
        <f t="shared" si="18"/>
        <v>-2863.39</v>
      </c>
      <c r="G37" s="45">
        <f t="shared" ref="G37:H37" si="19">SUM(G34:G36)</f>
        <v>-1844.34</v>
      </c>
      <c r="H37" s="45">
        <f t="shared" si="19"/>
        <v>-1469.44</v>
      </c>
      <c r="I37" s="45">
        <f t="shared" ref="I37:K37" si="20">SUM(I34:I36)</f>
        <v>-1509.22</v>
      </c>
      <c r="J37" s="45">
        <f t="shared" si="20"/>
        <v>-1718.25</v>
      </c>
      <c r="K37" s="45">
        <f t="shared" si="20"/>
        <v>-3691.8</v>
      </c>
      <c r="L37" s="45">
        <f t="shared" ref="L37" si="21">SUM(L34:L36)</f>
        <v>-2235.71</v>
      </c>
    </row>
    <row r="38" spans="1:12" x14ac:dyDescent="0.25">
      <c r="C38" s="60"/>
      <c r="D38" s="60"/>
      <c r="E38" s="60"/>
      <c r="F38" s="60"/>
      <c r="G38" s="60"/>
      <c r="H38" s="60"/>
      <c r="I38" s="60"/>
      <c r="J38" s="60"/>
      <c r="K38" s="60"/>
      <c r="L38" s="60"/>
    </row>
    <row r="39" spans="1:12" s="11" customFormat="1" ht="15.75" x14ac:dyDescent="0.25">
      <c r="A39" s="49" t="s">
        <v>20</v>
      </c>
      <c r="B39" s="46"/>
      <c r="C39" s="50">
        <f t="shared" ref="C39:D39" si="22">C21+C31+C37</f>
        <v>836.46000000000322</v>
      </c>
      <c r="D39" s="50">
        <f t="shared" si="22"/>
        <v>560.3199999999988</v>
      </c>
      <c r="E39" s="50">
        <f t="shared" ref="E39:F39" si="23">E21+E31+E37</f>
        <v>-2235.0800000000063</v>
      </c>
      <c r="F39" s="50">
        <f t="shared" si="23"/>
        <v>-1221.3400000000042</v>
      </c>
      <c r="G39" s="50">
        <f t="shared" ref="G39:H39" si="24">G21+G31+G37</f>
        <v>-4512.0900000000074</v>
      </c>
      <c r="H39" s="50">
        <f t="shared" si="24"/>
        <v>-3355.2199999999989</v>
      </c>
      <c r="I39" s="50">
        <f t="shared" ref="I39:K39" si="25">I21+I31+I37</f>
        <v>-903.78999999999246</v>
      </c>
      <c r="J39" s="50">
        <f t="shared" si="25"/>
        <v>-3836.2100000000064</v>
      </c>
      <c r="K39" s="50">
        <f t="shared" si="25"/>
        <v>-7275.9299999999903</v>
      </c>
      <c r="L39" s="50">
        <f t="shared" ref="L39" si="26">L21+L31+L37</f>
        <v>-4903.1900000000032</v>
      </c>
    </row>
    <row r="40" spans="1:12" s="29" customFormat="1" ht="15.75" x14ac:dyDescent="0.25">
      <c r="C40" s="62"/>
      <c r="D40" s="62"/>
      <c r="E40" s="62"/>
      <c r="F40" s="62"/>
      <c r="G40" s="62"/>
      <c r="H40" s="62"/>
      <c r="I40" s="62"/>
      <c r="J40" s="62"/>
      <c r="K40" s="62"/>
      <c r="L40" s="62"/>
    </row>
    <row r="41" spans="1:12" s="25" customFormat="1" ht="15.75" x14ac:dyDescent="0.25">
      <c r="A41" s="40" t="s">
        <v>21</v>
      </c>
      <c r="B41" s="15"/>
      <c r="C41" s="64">
        <v>-15.74</v>
      </c>
      <c r="D41" s="64">
        <v>-16.77</v>
      </c>
      <c r="E41" s="64">
        <v>0.92</v>
      </c>
      <c r="F41" s="64">
        <v>-4.79</v>
      </c>
      <c r="G41" s="64">
        <v>-2.42</v>
      </c>
      <c r="H41" s="64">
        <v>-10.35</v>
      </c>
      <c r="I41" s="64">
        <v>-500.68</v>
      </c>
      <c r="J41" s="64">
        <v>-602.94000000000005</v>
      </c>
      <c r="K41" s="64">
        <v>-70.09</v>
      </c>
      <c r="L41" s="64">
        <v>-274.33999999999997</v>
      </c>
    </row>
    <row r="42" spans="1:12" x14ac:dyDescent="0.25">
      <c r="C42" s="60"/>
      <c r="D42" s="60"/>
      <c r="E42" s="60"/>
      <c r="F42" s="60"/>
      <c r="G42" s="60"/>
      <c r="H42" s="60"/>
      <c r="I42" s="60"/>
      <c r="J42" s="60"/>
      <c r="K42" s="60"/>
      <c r="L42" s="60"/>
    </row>
    <row r="43" spans="1:12" s="11" customFormat="1" ht="15.75" x14ac:dyDescent="0.25">
      <c r="A43" s="41" t="s">
        <v>22</v>
      </c>
      <c r="B43" s="47"/>
      <c r="C43" s="45">
        <f t="shared" ref="C43:D43" si="27">C12+C39+C41</f>
        <v>3841.9500000001249</v>
      </c>
      <c r="D43" s="45">
        <f t="shared" si="27"/>
        <v>4385.5000000001237</v>
      </c>
      <c r="E43" s="45">
        <f t="shared" ref="E43:F43" si="28">E12+E39+E41</f>
        <v>2151.3400000001175</v>
      </c>
      <c r="F43" s="45">
        <f t="shared" si="28"/>
        <v>925.21000000011327</v>
      </c>
      <c r="G43" s="45">
        <f t="shared" ref="G43:H43" si="29">G12+G39+G41</f>
        <v>-3589.2999999998942</v>
      </c>
      <c r="H43" s="45">
        <f t="shared" si="29"/>
        <v>-6954.8699999998935</v>
      </c>
      <c r="I43" s="45">
        <f t="shared" ref="I43:K43" si="30">I12+I39+I41</f>
        <v>-8359.3399999998855</v>
      </c>
      <c r="J43" s="45">
        <f t="shared" si="30"/>
        <v>-12798.489999999892</v>
      </c>
      <c r="K43" s="45">
        <f t="shared" si="30"/>
        <v>-20144.509999999882</v>
      </c>
      <c r="L43" s="45">
        <f t="shared" ref="L43" si="31">L12+L39+L41</f>
        <v>-25322.039999999884</v>
      </c>
    </row>
    <row r="44" spans="1:12" x14ac:dyDescent="0.25">
      <c r="C44" s="19"/>
      <c r="D44" s="19"/>
      <c r="E44" s="19"/>
      <c r="F44" s="19"/>
      <c r="G44" s="19"/>
      <c r="H44" s="19"/>
      <c r="I44" s="19"/>
      <c r="J44" s="19"/>
      <c r="K44" s="19"/>
      <c r="L44" s="19"/>
    </row>
    <row r="45" spans="1:12" x14ac:dyDescent="0.25">
      <c r="A45" s="1" t="s">
        <v>48</v>
      </c>
    </row>
  </sheetData>
  <mergeCells count="5">
    <mergeCell ref="A1:B1"/>
    <mergeCell ref="A6:L7"/>
    <mergeCell ref="A5:L5"/>
    <mergeCell ref="A4:L4"/>
    <mergeCell ref="A2:L3"/>
  </mergeCells>
  <phoneticPr fontId="18" type="noConversion"/>
  <printOptions horizontalCentered="1"/>
  <pageMargins left="0.47244094488188981" right="0.47244094488188981" top="0.78740157480314965" bottom="0.59055118110236227" header="0.31496062992125984" footer="0.31496062992125984"/>
  <pageSetup paperSize="9" scale="62" orientation="landscape" r:id="rId1"/>
  <headerFooter>
    <oddFooter>&amp;C &amp;P de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FC768-A339-408D-AA0F-74CACEE3E710}">
  <dimension ref="A1:Q42"/>
  <sheetViews>
    <sheetView showGridLines="0" zoomScale="80" zoomScaleNormal="80" workbookViewId="0">
      <pane ySplit="10" topLeftCell="A11" activePane="bottomLeft" state="frozen"/>
      <selection activeCell="I40" sqref="I40:O40"/>
      <selection pane="bottomLeft" activeCell="J12" sqref="J12"/>
    </sheetView>
  </sheetViews>
  <sheetFormatPr defaultColWidth="6.85546875" defaultRowHeight="15" customHeight="1" x14ac:dyDescent="0.25"/>
  <cols>
    <col min="1" max="1" width="60.7109375" style="89" customWidth="1"/>
    <col min="2" max="2" width="17.7109375" style="109" customWidth="1"/>
    <col min="3" max="10" width="17.7109375" style="89" customWidth="1"/>
    <col min="11" max="11" width="18.7109375" style="89" customWidth="1"/>
    <col min="12" max="13" width="18.7109375" style="89" hidden="1" customWidth="1"/>
    <col min="14" max="14" width="2.7109375" style="89" customWidth="1"/>
    <col min="15" max="15" width="16.42578125" style="89" customWidth="1"/>
    <col min="16" max="16" width="14.28515625" style="89" customWidth="1"/>
    <col min="17" max="17" width="13.85546875" style="89" customWidth="1"/>
    <col min="18" max="16384" width="6.85546875" style="89"/>
  </cols>
  <sheetData>
    <row r="1" spans="1:17" ht="69.95" customHeight="1" x14ac:dyDescent="0.25">
      <c r="B1" s="90"/>
    </row>
    <row r="2" spans="1:17" s="91" customFormat="1" ht="24" customHeight="1" x14ac:dyDescent="0.25">
      <c r="A2" s="135" t="s">
        <v>49</v>
      </c>
      <c r="B2" s="135"/>
      <c r="C2" s="135"/>
      <c r="D2" s="135"/>
      <c r="E2" s="135"/>
      <c r="F2" s="135"/>
      <c r="G2" s="135"/>
      <c r="H2" s="135"/>
      <c r="I2" s="135"/>
      <c r="J2" s="135"/>
      <c r="K2" s="135"/>
      <c r="L2" s="135"/>
      <c r="M2" s="135"/>
    </row>
    <row r="3" spans="1:17" s="91" customFormat="1" ht="15" customHeight="1" x14ac:dyDescent="0.25">
      <c r="A3" s="132" t="s">
        <v>50</v>
      </c>
      <c r="B3" s="132"/>
      <c r="C3" s="132"/>
      <c r="D3" s="132"/>
      <c r="E3" s="132"/>
      <c r="F3" s="132"/>
      <c r="G3" s="132"/>
      <c r="H3" s="132"/>
      <c r="I3" s="132"/>
      <c r="J3" s="132"/>
      <c r="K3" s="132"/>
      <c r="L3" s="132"/>
      <c r="M3" s="132"/>
      <c r="O3" s="92"/>
    </row>
    <row r="4" spans="1:17" s="91" customFormat="1" ht="15" customHeight="1" x14ac:dyDescent="0.25">
      <c r="A4" s="131" t="s">
        <v>52</v>
      </c>
      <c r="B4" s="131"/>
      <c r="C4" s="131"/>
      <c r="D4" s="131"/>
      <c r="E4" s="131"/>
      <c r="F4" s="131"/>
      <c r="G4" s="131"/>
      <c r="H4" s="131"/>
      <c r="I4" s="131"/>
      <c r="J4" s="131"/>
      <c r="K4" s="131"/>
      <c r="L4" s="131"/>
      <c r="M4" s="131"/>
      <c r="O4" s="92"/>
    </row>
    <row r="5" spans="1:17" s="91" customFormat="1" ht="15" customHeight="1" x14ac:dyDescent="0.25">
      <c r="A5" s="66"/>
      <c r="B5" s="66"/>
      <c r="C5" s="66"/>
      <c r="D5" s="66"/>
      <c r="E5" s="66"/>
      <c r="F5" s="66"/>
      <c r="G5" s="66"/>
      <c r="H5" s="66"/>
      <c r="I5" s="66"/>
      <c r="J5" s="66"/>
      <c r="K5" s="66"/>
      <c r="L5" s="66"/>
      <c r="M5" s="66"/>
      <c r="O5" s="92"/>
    </row>
    <row r="6" spans="1:17" s="91" customFormat="1" ht="15" customHeight="1" x14ac:dyDescent="0.25">
      <c r="A6" s="132" t="s">
        <v>54</v>
      </c>
      <c r="B6" s="132"/>
      <c r="C6" s="132"/>
      <c r="D6" s="132"/>
      <c r="E6" s="132"/>
      <c r="F6" s="132"/>
      <c r="G6" s="132"/>
      <c r="H6" s="132"/>
      <c r="I6" s="132"/>
      <c r="J6" s="132"/>
      <c r="K6" s="132"/>
      <c r="L6" s="132"/>
      <c r="M6" s="132"/>
      <c r="O6" s="92"/>
    </row>
    <row r="7" spans="1:17" s="91" customFormat="1" ht="18" customHeight="1" x14ac:dyDescent="0.25">
      <c r="N7" s="93"/>
    </row>
    <row r="8" spans="1:17" s="92" customFormat="1" ht="18" customHeight="1" x14ac:dyDescent="0.25">
      <c r="A8" s="131" t="s">
        <v>55</v>
      </c>
      <c r="B8" s="131"/>
      <c r="C8" s="131"/>
      <c r="D8" s="131"/>
      <c r="E8" s="131"/>
      <c r="F8" s="131"/>
      <c r="G8" s="131"/>
      <c r="H8" s="131"/>
      <c r="I8" s="131"/>
      <c r="J8" s="131"/>
      <c r="K8" s="131"/>
      <c r="L8" s="131"/>
      <c r="M8" s="131"/>
    </row>
    <row r="9" spans="1:17" ht="18" customHeight="1" x14ac:dyDescent="0.25">
      <c r="B9" s="94"/>
      <c r="C9" s="94"/>
      <c r="D9" s="94"/>
      <c r="E9" s="94"/>
      <c r="F9" s="94"/>
      <c r="G9" s="95"/>
      <c r="H9" s="94"/>
      <c r="I9" s="94"/>
      <c r="J9" s="94"/>
      <c r="K9" s="94"/>
      <c r="L9" s="94"/>
      <c r="N9" s="96"/>
    </row>
    <row r="10" spans="1:17" ht="18" customHeight="1" x14ac:dyDescent="0.25">
      <c r="A10" s="97"/>
      <c r="B10" s="98" t="s">
        <v>56</v>
      </c>
      <c r="C10" s="99" t="s">
        <v>57</v>
      </c>
      <c r="D10" s="99" t="s">
        <v>58</v>
      </c>
      <c r="E10" s="99" t="s">
        <v>59</v>
      </c>
      <c r="F10" s="99" t="s">
        <v>60</v>
      </c>
      <c r="G10" s="99" t="s">
        <v>61</v>
      </c>
      <c r="H10" s="99" t="s">
        <v>62</v>
      </c>
      <c r="I10" s="99" t="s">
        <v>63</v>
      </c>
      <c r="J10" s="99" t="s">
        <v>64</v>
      </c>
      <c r="K10" s="99" t="s">
        <v>65</v>
      </c>
      <c r="L10" s="99" t="s">
        <v>66</v>
      </c>
      <c r="M10" s="99" t="s">
        <v>67</v>
      </c>
    </row>
    <row r="11" spans="1:17" ht="18" customHeight="1" x14ac:dyDescent="0.25">
      <c r="B11" s="89"/>
    </row>
    <row r="12" spans="1:17" ht="18" customHeight="1" x14ac:dyDescent="0.25">
      <c r="A12" s="100" t="s">
        <v>68</v>
      </c>
      <c r="B12" s="101">
        <f t="shared" ref="B12:M12" si="0">B13+B21</f>
        <v>75410591.850000009</v>
      </c>
      <c r="C12" s="101">
        <f t="shared" si="0"/>
        <v>78843812.939999983</v>
      </c>
      <c r="D12" s="101">
        <f t="shared" si="0"/>
        <v>81389938.150000006</v>
      </c>
      <c r="E12" s="101">
        <f t="shared" si="0"/>
        <v>84331014.049999997</v>
      </c>
      <c r="F12" s="101">
        <f t="shared" si="0"/>
        <v>82729894.929999977</v>
      </c>
      <c r="G12" s="101">
        <f t="shared" si="0"/>
        <v>84204300.88000001</v>
      </c>
      <c r="H12" s="101">
        <f t="shared" si="0"/>
        <v>86068452.909999996</v>
      </c>
      <c r="I12" s="101">
        <f t="shared" si="0"/>
        <v>85840084.120000005</v>
      </c>
      <c r="J12" s="101">
        <f t="shared" si="0"/>
        <v>79707614.329999998</v>
      </c>
      <c r="K12" s="101">
        <f t="shared" si="0"/>
        <v>74885409.200000018</v>
      </c>
      <c r="L12" s="101">
        <f t="shared" si="0"/>
        <v>0</v>
      </c>
      <c r="M12" s="101">
        <f t="shared" si="0"/>
        <v>0</v>
      </c>
      <c r="N12" s="96"/>
      <c r="O12" s="96"/>
      <c r="P12" s="96"/>
      <c r="Q12" s="96"/>
    </row>
    <row r="13" spans="1:17" ht="18" customHeight="1" x14ac:dyDescent="0.25">
      <c r="A13" s="102" t="s">
        <v>69</v>
      </c>
      <c r="B13" s="103">
        <f t="shared" ref="B13:M13" si="1">SUM(B14:B20)</f>
        <v>70487293.040000007</v>
      </c>
      <c r="C13" s="103">
        <f t="shared" si="1"/>
        <v>73985182.339999989</v>
      </c>
      <c r="D13" s="103">
        <f t="shared" si="1"/>
        <v>76594154.219999999</v>
      </c>
      <c r="E13" s="103">
        <f t="shared" si="1"/>
        <v>79647862.409999996</v>
      </c>
      <c r="F13" s="103">
        <f t="shared" si="1"/>
        <v>78120998.12999998</v>
      </c>
      <c r="G13" s="103">
        <f t="shared" si="1"/>
        <v>79668718.120000005</v>
      </c>
      <c r="H13" s="103">
        <f t="shared" si="1"/>
        <v>81087107.170000002</v>
      </c>
      <c r="I13" s="103">
        <f t="shared" si="1"/>
        <v>80378426.670000002</v>
      </c>
      <c r="J13" s="103">
        <f t="shared" si="1"/>
        <v>74168559.340000004</v>
      </c>
      <c r="K13" s="103">
        <f t="shared" si="1"/>
        <v>68747708.830000013</v>
      </c>
      <c r="L13" s="103">
        <f>SUM(L14:L20)</f>
        <v>0</v>
      </c>
      <c r="M13" s="103">
        <f t="shared" si="1"/>
        <v>0</v>
      </c>
      <c r="O13" s="96"/>
      <c r="P13" s="96"/>
      <c r="Q13" s="96"/>
    </row>
    <row r="14" spans="1:17" ht="17.100000000000001" customHeight="1" x14ac:dyDescent="0.25">
      <c r="A14" s="104" t="s">
        <v>70</v>
      </c>
      <c r="B14" s="105">
        <v>2500</v>
      </c>
      <c r="C14" s="105">
        <v>2500</v>
      </c>
      <c r="D14" s="105">
        <v>2500</v>
      </c>
      <c r="E14" s="105">
        <v>2500</v>
      </c>
      <c r="F14" s="105">
        <v>2500</v>
      </c>
      <c r="G14" s="105">
        <v>2500</v>
      </c>
      <c r="H14" s="105">
        <v>2500</v>
      </c>
      <c r="I14" s="105">
        <v>2500</v>
      </c>
      <c r="J14" s="105">
        <v>2500</v>
      </c>
      <c r="K14" s="105">
        <v>2500</v>
      </c>
      <c r="L14" s="105"/>
      <c r="M14" s="105"/>
      <c r="O14" s="96"/>
    </row>
    <row r="15" spans="1:17" ht="17.100000000000001" customHeight="1" x14ac:dyDescent="0.25">
      <c r="A15" s="104" t="s">
        <v>71</v>
      </c>
      <c r="B15" s="106">
        <v>0</v>
      </c>
      <c r="C15" s="106">
        <v>0</v>
      </c>
      <c r="D15" s="106">
        <v>0</v>
      </c>
      <c r="E15" s="106">
        <v>0</v>
      </c>
      <c r="F15" s="106">
        <v>0</v>
      </c>
      <c r="G15" s="106">
        <v>0</v>
      </c>
      <c r="H15" s="106">
        <v>0</v>
      </c>
      <c r="I15" s="106">
        <v>0</v>
      </c>
      <c r="J15" s="106">
        <v>0</v>
      </c>
      <c r="K15" s="105">
        <v>0</v>
      </c>
      <c r="L15" s="106"/>
      <c r="M15" s="106"/>
      <c r="O15" s="96"/>
    </row>
    <row r="16" spans="1:17" ht="17.100000000000001" customHeight="1" x14ac:dyDescent="0.25">
      <c r="A16" s="104" t="s">
        <v>72</v>
      </c>
      <c r="B16" s="105">
        <v>8887911.2600000054</v>
      </c>
      <c r="C16" s="105">
        <v>11921737.060000002</v>
      </c>
      <c r="D16" s="105">
        <v>12583433.020000003</v>
      </c>
      <c r="E16" s="105">
        <v>13601521.93</v>
      </c>
      <c r="F16" s="105">
        <v>11114277.689999998</v>
      </c>
      <c r="G16" s="105">
        <v>10818321.299999997</v>
      </c>
      <c r="H16" s="105">
        <v>11696840.369999997</v>
      </c>
      <c r="I16" s="105">
        <v>10248264.140000001</v>
      </c>
      <c r="J16" s="105">
        <v>5654578.0599999987</v>
      </c>
      <c r="K16" s="105">
        <v>43623.20000000298</v>
      </c>
      <c r="L16" s="105"/>
      <c r="M16" s="105"/>
      <c r="O16" s="96"/>
      <c r="P16" s="96"/>
    </row>
    <row r="17" spans="1:17" ht="17.100000000000001" customHeight="1" x14ac:dyDescent="0.25">
      <c r="A17" s="104" t="s">
        <v>73</v>
      </c>
      <c r="B17" s="105">
        <f>22548772.05+2655998.81</f>
        <v>25204770.859999999</v>
      </c>
      <c r="C17" s="105">
        <v>25732769.859999992</v>
      </c>
      <c r="D17" s="105">
        <v>26172891.479999997</v>
      </c>
      <c r="E17" s="105">
        <v>26811251.060000002</v>
      </c>
      <c r="F17" s="105">
        <v>27883484.310000002</v>
      </c>
      <c r="G17" s="105">
        <v>30592121.440000005</v>
      </c>
      <c r="H17" s="105">
        <v>30721022.250000007</v>
      </c>
      <c r="I17" s="105">
        <v>31599220.93</v>
      </c>
      <c r="J17" s="105">
        <v>31508634.870000005</v>
      </c>
      <c r="K17" s="105">
        <v>31330223.68</v>
      </c>
      <c r="L17" s="105"/>
      <c r="M17" s="105"/>
      <c r="N17" s="96"/>
      <c r="O17" s="96"/>
      <c r="P17" s="96"/>
    </row>
    <row r="18" spans="1:17" ht="17.100000000000001" customHeight="1" x14ac:dyDescent="0.25">
      <c r="A18" s="104" t="s">
        <v>74</v>
      </c>
      <c r="B18" s="105">
        <v>32931464.48</v>
      </c>
      <c r="C18" s="105">
        <v>32846196.579999994</v>
      </c>
      <c r="D18" s="105">
        <v>34357550.740000002</v>
      </c>
      <c r="E18" s="105">
        <v>35604657.670000002</v>
      </c>
      <c r="F18" s="105">
        <v>34672535.319999993</v>
      </c>
      <c r="G18" s="105">
        <v>35356710.350000001</v>
      </c>
      <c r="H18" s="105">
        <v>34867451.959999993</v>
      </c>
      <c r="I18" s="105">
        <v>35009209.549999997</v>
      </c>
      <c r="J18" s="105">
        <v>33023980.729999997</v>
      </c>
      <c r="K18" s="105">
        <v>33878388.420000002</v>
      </c>
      <c r="L18" s="105"/>
      <c r="M18" s="105"/>
      <c r="O18" s="96"/>
    </row>
    <row r="19" spans="1:17" ht="17.100000000000001" customHeight="1" x14ac:dyDescent="0.25">
      <c r="A19" s="104" t="s">
        <v>75</v>
      </c>
      <c r="B19" s="105">
        <v>306215.7</v>
      </c>
      <c r="C19" s="105">
        <v>232853.68</v>
      </c>
      <c r="D19" s="105">
        <v>309525.10000000003</v>
      </c>
      <c r="E19" s="105">
        <v>635985.75</v>
      </c>
      <c r="F19" s="105">
        <v>695364.57000000007</v>
      </c>
      <c r="G19" s="105">
        <v>693965.24000000011</v>
      </c>
      <c r="H19" s="105">
        <v>593870.08000000007</v>
      </c>
      <c r="I19" s="105">
        <v>544498.92000000004</v>
      </c>
      <c r="J19" s="105">
        <v>445498.39</v>
      </c>
      <c r="K19" s="105">
        <v>361181.31</v>
      </c>
      <c r="L19" s="105"/>
      <c r="M19" s="105"/>
      <c r="O19" s="96"/>
    </row>
    <row r="20" spans="1:17" ht="17.100000000000001" customHeight="1" x14ac:dyDescent="0.25">
      <c r="A20" s="104" t="s">
        <v>76</v>
      </c>
      <c r="B20" s="105">
        <v>3154430.74</v>
      </c>
      <c r="C20" s="105">
        <v>3249125.16</v>
      </c>
      <c r="D20" s="105">
        <v>3168253.88</v>
      </c>
      <c r="E20" s="105">
        <v>2991946</v>
      </c>
      <c r="F20" s="105">
        <v>3752836.24</v>
      </c>
      <c r="G20" s="105">
        <v>2205099.7899999996</v>
      </c>
      <c r="H20" s="105">
        <v>3205422.5100000002</v>
      </c>
      <c r="I20" s="105">
        <v>2974733.1300000004</v>
      </c>
      <c r="J20" s="105">
        <v>3533367.2900000005</v>
      </c>
      <c r="K20" s="105">
        <v>3131792.2199999997</v>
      </c>
      <c r="L20" s="105"/>
      <c r="M20" s="105"/>
      <c r="O20" s="96"/>
    </row>
    <row r="21" spans="1:17" ht="18" customHeight="1" x14ac:dyDescent="0.25">
      <c r="A21" s="102" t="s">
        <v>77</v>
      </c>
      <c r="B21" s="103">
        <f t="shared" ref="B21:G21" si="2">SUM(B22:B24)</f>
        <v>4923298.8100000005</v>
      </c>
      <c r="C21" s="103">
        <f t="shared" si="2"/>
        <v>4858630.5999999978</v>
      </c>
      <c r="D21" s="103">
        <f t="shared" si="2"/>
        <v>4795783.9300000006</v>
      </c>
      <c r="E21" s="103">
        <f t="shared" si="2"/>
        <v>4683151.6400000006</v>
      </c>
      <c r="F21" s="103">
        <f t="shared" si="2"/>
        <v>4608896.8000000026</v>
      </c>
      <c r="G21" s="103">
        <f t="shared" si="2"/>
        <v>4535582.7600000007</v>
      </c>
      <c r="H21" s="103">
        <f t="shared" ref="H21:I21" si="3">SUM(H22:H24)</f>
        <v>4981345.74</v>
      </c>
      <c r="I21" s="103">
        <f t="shared" si="3"/>
        <v>5461657.4499999974</v>
      </c>
      <c r="J21" s="103">
        <f>SUM(J22:J24)</f>
        <v>5539054.9900000002</v>
      </c>
      <c r="K21" s="103">
        <f t="shared" ref="K21:M21" si="4">SUM(K22:K24)</f>
        <v>6137700.3700000001</v>
      </c>
      <c r="L21" s="103">
        <f t="shared" si="4"/>
        <v>0</v>
      </c>
      <c r="M21" s="103">
        <f t="shared" si="4"/>
        <v>0</v>
      </c>
      <c r="O21" s="96"/>
      <c r="P21" s="96"/>
      <c r="Q21" s="96"/>
    </row>
    <row r="22" spans="1:17" ht="17.100000000000001" customHeight="1" x14ac:dyDescent="0.25">
      <c r="A22" s="104" t="s">
        <v>78</v>
      </c>
      <c r="B22" s="105">
        <v>467924.25</v>
      </c>
      <c r="C22" s="105">
        <v>482113.17</v>
      </c>
      <c r="D22" s="105">
        <v>496998</v>
      </c>
      <c r="E22" s="105">
        <v>473268.43</v>
      </c>
      <c r="F22" s="105">
        <v>490827.86</v>
      </c>
      <c r="G22" s="105">
        <v>497450.62999999995</v>
      </c>
      <c r="H22" s="105">
        <v>542728.32999999996</v>
      </c>
      <c r="I22" s="105">
        <v>531949.42999999993</v>
      </c>
      <c r="J22" s="105">
        <v>647998.15</v>
      </c>
      <c r="K22" s="105">
        <v>861471.8600000001</v>
      </c>
      <c r="L22" s="105"/>
      <c r="M22" s="105"/>
      <c r="O22" s="96"/>
    </row>
    <row r="23" spans="1:17" ht="17.100000000000001" customHeight="1" x14ac:dyDescent="0.25">
      <c r="A23" s="104" t="s">
        <v>75</v>
      </c>
      <c r="B23" s="105">
        <v>48514.240000000005</v>
      </c>
      <c r="C23" s="105">
        <v>45506.35</v>
      </c>
      <c r="D23" s="105">
        <v>42498.46</v>
      </c>
      <c r="E23" s="105">
        <v>39490.57</v>
      </c>
      <c r="F23" s="105">
        <v>36482.68</v>
      </c>
      <c r="G23" s="105">
        <v>33474.79</v>
      </c>
      <c r="H23" s="105">
        <v>30466.9</v>
      </c>
      <c r="I23" s="105">
        <v>27459.010000000002</v>
      </c>
      <c r="J23" s="105">
        <v>24451.120000000003</v>
      </c>
      <c r="K23" s="105">
        <v>21443.23</v>
      </c>
      <c r="L23" s="105"/>
      <c r="M23" s="105"/>
      <c r="O23" s="96"/>
    </row>
    <row r="24" spans="1:17" ht="17.100000000000001" customHeight="1" x14ac:dyDescent="0.25">
      <c r="A24" s="104" t="s">
        <v>79</v>
      </c>
      <c r="B24" s="105">
        <v>4406860.32</v>
      </c>
      <c r="C24" s="105">
        <v>4331011.0799999973</v>
      </c>
      <c r="D24" s="105">
        <v>4256287.4700000007</v>
      </c>
      <c r="E24" s="105">
        <v>4170392.6400000006</v>
      </c>
      <c r="F24" s="105">
        <v>4081586.2600000026</v>
      </c>
      <c r="G24" s="105">
        <v>4004657.3400000008</v>
      </c>
      <c r="H24" s="105">
        <v>4408150.51</v>
      </c>
      <c r="I24" s="105">
        <v>4902249.0099999979</v>
      </c>
      <c r="J24" s="105">
        <v>4866605.72</v>
      </c>
      <c r="K24" s="105">
        <v>5254785.28</v>
      </c>
      <c r="L24" s="105"/>
      <c r="M24" s="105"/>
      <c r="O24" s="96"/>
      <c r="P24" s="107"/>
      <c r="Q24" s="96"/>
    </row>
    <row r="25" spans="1:17" ht="18" customHeight="1" x14ac:dyDescent="0.25">
      <c r="A25" s="100" t="s">
        <v>80</v>
      </c>
      <c r="B25" s="101">
        <f t="shared" ref="B25:M25" si="5">B26+B33+B36</f>
        <v>75410591.850000024</v>
      </c>
      <c r="C25" s="101">
        <f t="shared" si="5"/>
        <v>78843812.940000042</v>
      </c>
      <c r="D25" s="101">
        <f t="shared" si="5"/>
        <v>81389938.150000006</v>
      </c>
      <c r="E25" s="101">
        <f t="shared" si="5"/>
        <v>84331014.050000042</v>
      </c>
      <c r="F25" s="101">
        <f t="shared" si="5"/>
        <v>82729894.930000052</v>
      </c>
      <c r="G25" s="101">
        <f t="shared" si="5"/>
        <v>84204300.88000004</v>
      </c>
      <c r="H25" s="101">
        <f t="shared" si="5"/>
        <v>86068452.909999937</v>
      </c>
      <c r="I25" s="101">
        <f t="shared" si="5"/>
        <v>85840084.119999915</v>
      </c>
      <c r="J25" s="101">
        <f t="shared" si="5"/>
        <v>79707614.329999939</v>
      </c>
      <c r="K25" s="101">
        <f t="shared" si="5"/>
        <v>74885409.189999908</v>
      </c>
      <c r="L25" s="101">
        <f t="shared" si="5"/>
        <v>-81564330.470000088</v>
      </c>
      <c r="M25" s="101">
        <f t="shared" si="5"/>
        <v>-81564330.470000088</v>
      </c>
      <c r="N25" s="96"/>
      <c r="O25" s="96"/>
      <c r="P25" s="96"/>
      <c r="Q25" s="96"/>
    </row>
    <row r="26" spans="1:17" ht="18" customHeight="1" x14ac:dyDescent="0.25">
      <c r="A26" s="102" t="s">
        <v>69</v>
      </c>
      <c r="B26" s="103">
        <f t="shared" ref="B26:M26" si="6">SUM(B27:B32)</f>
        <v>120123894.36</v>
      </c>
      <c r="C26" s="103">
        <f t="shared" si="6"/>
        <v>126026481.33000001</v>
      </c>
      <c r="D26" s="103">
        <f t="shared" si="6"/>
        <v>131463371.83999999</v>
      </c>
      <c r="E26" s="103">
        <f t="shared" si="6"/>
        <v>132235739.37</v>
      </c>
      <c r="F26" s="103">
        <f t="shared" si="6"/>
        <v>135060832.05000001</v>
      </c>
      <c r="G26" s="103">
        <f t="shared" si="6"/>
        <v>137968874.07000002</v>
      </c>
      <c r="H26" s="103">
        <f t="shared" si="6"/>
        <v>140794030.76000002</v>
      </c>
      <c r="I26" s="103">
        <f t="shared" si="6"/>
        <v>147425824.84</v>
      </c>
      <c r="J26" s="103">
        <f>SUM(J27:J32)</f>
        <v>147301875.72000003</v>
      </c>
      <c r="K26" s="103">
        <f t="shared" si="6"/>
        <v>149055414.85999998</v>
      </c>
      <c r="L26" s="103">
        <f t="shared" si="6"/>
        <v>0</v>
      </c>
      <c r="M26" s="103">
        <f t="shared" si="6"/>
        <v>0</v>
      </c>
      <c r="N26" s="108"/>
      <c r="O26" s="96"/>
      <c r="P26" s="96"/>
    </row>
    <row r="27" spans="1:17" ht="17.100000000000001" customHeight="1" x14ac:dyDescent="0.25">
      <c r="A27" s="104" t="s">
        <v>81</v>
      </c>
      <c r="B27" s="105">
        <v>20930387.609999999</v>
      </c>
      <c r="C27" s="105">
        <v>23039743.310000002</v>
      </c>
      <c r="D27" s="105">
        <v>24608949.420000002</v>
      </c>
      <c r="E27" s="105">
        <v>24474913.270000003</v>
      </c>
      <c r="F27" s="105">
        <v>21149872.500000004</v>
      </c>
      <c r="G27" s="105">
        <v>23284130.739999998</v>
      </c>
      <c r="H27" s="105">
        <v>24926029.98</v>
      </c>
      <c r="I27" s="105">
        <v>24628953.93</v>
      </c>
      <c r="J27" s="105">
        <v>25315794.040000007</v>
      </c>
      <c r="K27" s="105">
        <v>26773469.43</v>
      </c>
      <c r="L27" s="105"/>
      <c r="M27" s="105"/>
      <c r="O27" s="96"/>
    </row>
    <row r="28" spans="1:17" ht="17.100000000000001" customHeight="1" x14ac:dyDescent="0.25">
      <c r="A28" s="104" t="s">
        <v>82</v>
      </c>
      <c r="B28" s="105">
        <v>8869722.8300000019</v>
      </c>
      <c r="C28" s="105">
        <v>10967605.460000001</v>
      </c>
      <c r="D28" s="105">
        <v>10235822.290000001</v>
      </c>
      <c r="E28" s="105">
        <v>9064397.1799999997</v>
      </c>
      <c r="F28" s="105">
        <v>11500269.57</v>
      </c>
      <c r="G28" s="105">
        <v>11676904.970000001</v>
      </c>
      <c r="H28" s="105">
        <v>9383849.7800000012</v>
      </c>
      <c r="I28" s="105">
        <v>11081223.789999999</v>
      </c>
      <c r="J28" s="105">
        <v>9391518.2300000004</v>
      </c>
      <c r="K28" s="105">
        <v>10606799.02</v>
      </c>
      <c r="L28" s="105"/>
      <c r="M28" s="105"/>
      <c r="O28" s="96"/>
    </row>
    <row r="29" spans="1:17" ht="17.100000000000001" customHeight="1" x14ac:dyDescent="0.25">
      <c r="A29" s="104" t="s">
        <v>83</v>
      </c>
      <c r="B29" s="105">
        <v>74477359.209999993</v>
      </c>
      <c r="C29" s="105">
        <v>75841809.590000004</v>
      </c>
      <c r="D29" s="105">
        <v>79810481.829999983</v>
      </c>
      <c r="E29" s="105">
        <v>81417042.25999999</v>
      </c>
      <c r="F29" s="105">
        <v>85557068.939999998</v>
      </c>
      <c r="G29" s="105">
        <v>86239480.920000017</v>
      </c>
      <c r="H29" s="105">
        <v>90005257.790000007</v>
      </c>
      <c r="I29" s="105">
        <v>94652701.909999996</v>
      </c>
      <c r="J29" s="105">
        <v>98207234.710000008</v>
      </c>
      <c r="K29" s="105">
        <v>88429266.670000002</v>
      </c>
      <c r="L29" s="105"/>
      <c r="M29" s="105"/>
      <c r="O29" s="96"/>
    </row>
    <row r="30" spans="1:17" ht="17.100000000000001" customHeight="1" x14ac:dyDescent="0.25">
      <c r="A30" s="104" t="s">
        <v>84</v>
      </c>
      <c r="B30" s="105">
        <v>8346278.3200000003</v>
      </c>
      <c r="C30" s="105">
        <v>9220826.8100000005</v>
      </c>
      <c r="D30" s="105">
        <v>8630698.4100000001</v>
      </c>
      <c r="E30" s="105">
        <v>8443912.8300000001</v>
      </c>
      <c r="F30" s="105">
        <v>8385017.8899999997</v>
      </c>
      <c r="G30" s="105">
        <v>8320181.3299999991</v>
      </c>
      <c r="H30" s="105">
        <v>8080879.2000000002</v>
      </c>
      <c r="I30" s="105">
        <v>8404806.9100000001</v>
      </c>
      <c r="J30" s="105">
        <v>8360329.2199999997</v>
      </c>
      <c r="K30" s="105">
        <v>8384306.830000001</v>
      </c>
      <c r="L30" s="105"/>
      <c r="M30" s="105"/>
      <c r="O30" s="96"/>
    </row>
    <row r="31" spans="1:17" ht="17.100000000000001" customHeight="1" x14ac:dyDescent="0.25">
      <c r="A31" s="104" t="s">
        <v>85</v>
      </c>
      <c r="B31" s="105">
        <v>2658445.2199999997</v>
      </c>
      <c r="C31" s="105">
        <v>3335177</v>
      </c>
      <c r="D31" s="105">
        <v>2815304.6399999997</v>
      </c>
      <c r="E31" s="105">
        <v>4702467.6500000004</v>
      </c>
      <c r="F31" s="105">
        <v>4689933.2700000005</v>
      </c>
      <c r="G31" s="105">
        <v>4350139.95</v>
      </c>
      <c r="H31" s="105">
        <v>4467452.7</v>
      </c>
      <c r="I31" s="105">
        <v>4746161.7399999993</v>
      </c>
      <c r="J31" s="105">
        <v>3287245.8000000003</v>
      </c>
      <c r="K31" s="105">
        <v>2414218.7400000002</v>
      </c>
      <c r="L31" s="105"/>
      <c r="M31" s="105"/>
      <c r="O31" s="96"/>
    </row>
    <row r="32" spans="1:17" ht="17.100000000000001" customHeight="1" x14ac:dyDescent="0.25">
      <c r="A32" s="104" t="s">
        <v>86</v>
      </c>
      <c r="B32" s="105">
        <v>4841701.17</v>
      </c>
      <c r="C32" s="105">
        <v>3621319.16</v>
      </c>
      <c r="D32" s="105">
        <v>5362115.25</v>
      </c>
      <c r="E32" s="105">
        <v>4133006.1799999997</v>
      </c>
      <c r="F32" s="105">
        <v>3778669.88</v>
      </c>
      <c r="G32" s="105">
        <v>4098036.16</v>
      </c>
      <c r="H32" s="105">
        <v>3930561.31</v>
      </c>
      <c r="I32" s="105">
        <v>3911976.5599999996</v>
      </c>
      <c r="J32" s="105">
        <v>2739753.7199999997</v>
      </c>
      <c r="K32" s="105">
        <v>12447354.17</v>
      </c>
      <c r="L32" s="105"/>
      <c r="M32" s="105"/>
      <c r="O32" s="96"/>
    </row>
    <row r="33" spans="1:17" ht="18" customHeight="1" x14ac:dyDescent="0.25">
      <c r="A33" s="102" t="s">
        <v>87</v>
      </c>
      <c r="B33" s="103">
        <f t="shared" ref="B33:M33" si="7">SUM(B34:B35)</f>
        <v>8034045.0600000005</v>
      </c>
      <c r="C33" s="103">
        <f t="shared" si="7"/>
        <v>8491314.1400000006</v>
      </c>
      <c r="D33" s="103">
        <f t="shared" si="7"/>
        <v>8178123.6500000004</v>
      </c>
      <c r="E33" s="103">
        <f t="shared" si="7"/>
        <v>7913169.9900000002</v>
      </c>
      <c r="F33" s="103">
        <f t="shared" si="7"/>
        <v>7883593.4200000018</v>
      </c>
      <c r="G33" s="103">
        <f t="shared" si="7"/>
        <v>8272134.1699999999</v>
      </c>
      <c r="H33" s="103">
        <f t="shared" si="7"/>
        <v>7643930.6699999999</v>
      </c>
      <c r="I33" s="103">
        <f t="shared" si="7"/>
        <v>7317430.1600000001</v>
      </c>
      <c r="J33" s="103">
        <f t="shared" si="7"/>
        <v>7405225</v>
      </c>
      <c r="K33" s="103">
        <f t="shared" si="7"/>
        <v>7394324.8000000007</v>
      </c>
      <c r="L33" s="103">
        <f t="shared" si="7"/>
        <v>0</v>
      </c>
      <c r="M33" s="103">
        <f t="shared" si="7"/>
        <v>0</v>
      </c>
      <c r="O33" s="96"/>
      <c r="P33" s="96"/>
      <c r="Q33" s="96"/>
    </row>
    <row r="34" spans="1:17" ht="17.100000000000001" customHeight="1" x14ac:dyDescent="0.25">
      <c r="A34" s="104" t="s">
        <v>85</v>
      </c>
      <c r="B34" s="105">
        <v>5504409.2200000007</v>
      </c>
      <c r="C34" s="105">
        <v>5467157.5200000005</v>
      </c>
      <c r="D34" s="105">
        <v>5429531.7200000007</v>
      </c>
      <c r="E34" s="105">
        <v>5392384.6900000004</v>
      </c>
      <c r="F34" s="105">
        <v>5355050.6000000006</v>
      </c>
      <c r="G34" s="105">
        <v>5317708.1900000004</v>
      </c>
      <c r="H34" s="105">
        <v>5175775.03</v>
      </c>
      <c r="I34" s="105">
        <v>4993772.4400000004</v>
      </c>
      <c r="J34" s="105">
        <v>4938253.28</v>
      </c>
      <c r="K34" s="105">
        <v>4840007.4400000004</v>
      </c>
      <c r="L34" s="105"/>
      <c r="M34" s="105"/>
      <c r="O34" s="96"/>
    </row>
    <row r="35" spans="1:17" ht="17.100000000000001" customHeight="1" x14ac:dyDescent="0.25">
      <c r="A35" s="104" t="s">
        <v>88</v>
      </c>
      <c r="B35" s="105">
        <v>2529635.8400000003</v>
      </c>
      <c r="C35" s="105">
        <v>3024156.6200000006</v>
      </c>
      <c r="D35" s="105">
        <v>2748591.93</v>
      </c>
      <c r="E35" s="105">
        <v>2520785.3000000003</v>
      </c>
      <c r="F35" s="105">
        <v>2528542.8200000008</v>
      </c>
      <c r="G35" s="105">
        <v>2954425.98</v>
      </c>
      <c r="H35" s="105">
        <v>2468155.64</v>
      </c>
      <c r="I35" s="105">
        <v>2323657.7200000002</v>
      </c>
      <c r="J35" s="105">
        <v>2466971.7199999997</v>
      </c>
      <c r="K35" s="105">
        <v>2554317.36</v>
      </c>
      <c r="L35" s="105"/>
      <c r="M35" s="105"/>
      <c r="O35" s="96"/>
    </row>
    <row r="36" spans="1:17" ht="18" customHeight="1" x14ac:dyDescent="0.25">
      <c r="A36" s="102" t="s">
        <v>89</v>
      </c>
      <c r="B36" s="103">
        <f t="shared" ref="B36:M36" si="8">SUM(B37:B38)</f>
        <v>-52747347.569999985</v>
      </c>
      <c r="C36" s="103">
        <f t="shared" si="8"/>
        <v>-55673982.529999986</v>
      </c>
      <c r="D36" s="103">
        <f t="shared" si="8"/>
        <v>-58251557.339999974</v>
      </c>
      <c r="E36" s="103">
        <f t="shared" si="8"/>
        <v>-55817895.30999998</v>
      </c>
      <c r="F36" s="103">
        <f t="shared" si="8"/>
        <v>-60214530.539999977</v>
      </c>
      <c r="G36" s="103">
        <f t="shared" si="8"/>
        <v>-62036707.35999997</v>
      </c>
      <c r="H36" s="103">
        <f t="shared" si="8"/>
        <v>-62369508.52000007</v>
      </c>
      <c r="I36" s="103">
        <f t="shared" si="8"/>
        <v>-68903170.880000085</v>
      </c>
      <c r="J36" s="103">
        <f t="shared" si="8"/>
        <v>-74999486.39000009</v>
      </c>
      <c r="K36" s="103">
        <f t="shared" si="8"/>
        <v>-81564330.470000088</v>
      </c>
      <c r="L36" s="103">
        <f t="shared" si="8"/>
        <v>-81564330.470000088</v>
      </c>
      <c r="M36" s="103">
        <f t="shared" si="8"/>
        <v>-81564330.470000088</v>
      </c>
      <c r="O36" s="96"/>
      <c r="P36" s="96"/>
      <c r="Q36" s="96"/>
    </row>
    <row r="37" spans="1:17" ht="17.100000000000001" customHeight="1" x14ac:dyDescent="0.25">
      <c r="A37" s="104" t="s">
        <v>90</v>
      </c>
      <c r="B37" s="105">
        <v>-50362680.219999991</v>
      </c>
      <c r="C37" s="105">
        <f>+B37</f>
        <v>-50362680.219999991</v>
      </c>
      <c r="D37" s="105">
        <f>+C37</f>
        <v>-50362680.219999991</v>
      </c>
      <c r="E37" s="105">
        <f>+D37</f>
        <v>-50362680.219999991</v>
      </c>
      <c r="F37" s="105">
        <f>+E37</f>
        <v>-50362680.219999991</v>
      </c>
      <c r="G37" s="105">
        <f t="shared" ref="G37:M37" si="9">+F37</f>
        <v>-50362680.219999991</v>
      </c>
      <c r="H37" s="105">
        <f t="shared" si="9"/>
        <v>-50362680.219999991</v>
      </c>
      <c r="I37" s="105">
        <f t="shared" si="9"/>
        <v>-50362680.219999991</v>
      </c>
      <c r="J37" s="105">
        <f t="shared" si="9"/>
        <v>-50362680.219999991</v>
      </c>
      <c r="K37" s="105">
        <f t="shared" si="9"/>
        <v>-50362680.219999991</v>
      </c>
      <c r="L37" s="105">
        <f t="shared" si="9"/>
        <v>-50362680.219999991</v>
      </c>
      <c r="M37" s="105">
        <f t="shared" si="9"/>
        <v>-50362680.219999991</v>
      </c>
      <c r="N37" s="95"/>
      <c r="O37" s="96"/>
      <c r="P37" s="108"/>
    </row>
    <row r="38" spans="1:17" ht="17.100000000000001" customHeight="1" x14ac:dyDescent="0.25">
      <c r="A38" s="104" t="s">
        <v>91</v>
      </c>
      <c r="B38" s="105">
        <f>+DRE!B43</f>
        <v>-2384667.3499999922</v>
      </c>
      <c r="C38" s="105">
        <f>SUM(DRE!B43:C43)</f>
        <v>-5311302.3099999912</v>
      </c>
      <c r="D38" s="105">
        <f>SUM(DRE!$B$43:D43)</f>
        <v>-7888877.1199999824</v>
      </c>
      <c r="E38" s="105">
        <f>SUM(DRE!$B$43:E43)</f>
        <v>-5455215.0899999868</v>
      </c>
      <c r="F38" s="105">
        <f>SUM(DRE!$B$43:F43)</f>
        <v>-9851850.3199999835</v>
      </c>
      <c r="G38" s="105">
        <f>SUM(DRE!$B$43:G43)</f>
        <v>-11674027.13999998</v>
      </c>
      <c r="H38" s="105">
        <f>SUM(DRE!$B$43:H43)</f>
        <v>-12006828.300000083</v>
      </c>
      <c r="I38" s="105">
        <f>SUM(DRE!$B$43:I43)</f>
        <v>-18540490.66000009</v>
      </c>
      <c r="J38" s="105">
        <f>SUM(DRE!$B$43:J43)</f>
        <v>-24636806.170000099</v>
      </c>
      <c r="K38" s="105">
        <f>SUM(DRE!$B$43:K43)</f>
        <v>-31201650.250000089</v>
      </c>
      <c r="L38" s="105">
        <f>SUM(DRE!$B$43:L43)</f>
        <v>-31201650.250000089</v>
      </c>
      <c r="M38" s="105">
        <f>SUM(DRE!$B$43:M43)</f>
        <v>-31201650.250000089</v>
      </c>
      <c r="N38" s="105"/>
      <c r="O38" s="96"/>
      <c r="P38" s="96"/>
      <c r="Q38" s="108"/>
    </row>
    <row r="39" spans="1:17" ht="15" customHeight="1" x14ac:dyDescent="0.25">
      <c r="O39" s="96"/>
    </row>
    <row r="40" spans="1:17" ht="15" customHeight="1" x14ac:dyDescent="0.25">
      <c r="C40" s="109"/>
      <c r="D40" s="109"/>
      <c r="E40" s="109"/>
      <c r="F40" s="109"/>
      <c r="G40" s="109"/>
      <c r="H40" s="109"/>
      <c r="I40" s="109"/>
      <c r="J40" s="109"/>
      <c r="K40" s="109"/>
      <c r="L40" s="109"/>
      <c r="M40" s="109"/>
      <c r="N40" s="109"/>
      <c r="O40" s="109"/>
    </row>
    <row r="41" spans="1:17" ht="15" customHeight="1" x14ac:dyDescent="0.25">
      <c r="K41" s="108"/>
      <c r="O41" s="96"/>
    </row>
    <row r="42" spans="1:17" ht="15" customHeight="1" x14ac:dyDescent="0.25">
      <c r="K42" s="108"/>
      <c r="O42" s="96"/>
    </row>
  </sheetData>
  <mergeCells count="5">
    <mergeCell ref="A2:M2"/>
    <mergeCell ref="A3:M3"/>
    <mergeCell ref="A4:M4"/>
    <mergeCell ref="A6:M6"/>
    <mergeCell ref="A8:M8"/>
  </mergeCells>
  <printOptions horizontalCentered="1"/>
  <pageMargins left="0.78740157480314965" right="0.59055118110236227" top="0.98425196850393704" bottom="0.59055118110236227" header="0.31496062992125984" footer="0.31496062992125984"/>
  <pageSetup paperSize="9" scale="55" orientation="landscape" r:id="rId1"/>
  <headerFooter>
    <oddFooter>&amp;C&amp;8Página &amp;P de &amp;N</oddFooter>
  </headerFooter>
  <colBreaks count="1" manualBreakCount="1">
    <brk id="13"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01115-9E0D-4AC2-BE88-06FA8D0B9545}">
  <dimension ref="A1:R48"/>
  <sheetViews>
    <sheetView showGridLines="0" tabSelected="1" zoomScale="80" zoomScaleNormal="80" workbookViewId="0">
      <pane ySplit="10" topLeftCell="A11" activePane="bottomLeft" state="frozen"/>
      <selection activeCell="I40" sqref="I40:O40"/>
      <selection pane="bottomLeft" activeCell="J12" sqref="J12"/>
    </sheetView>
  </sheetViews>
  <sheetFormatPr defaultColWidth="6.85546875" defaultRowHeight="15" customHeight="1" x14ac:dyDescent="0.25"/>
  <cols>
    <col min="1" max="1" width="45.7109375" style="89" customWidth="1"/>
    <col min="2" max="2" width="16.7109375" style="109" customWidth="1"/>
    <col min="3" max="11" width="16.7109375" style="89" customWidth="1"/>
    <col min="12" max="13" width="16.7109375" style="89" hidden="1" customWidth="1"/>
    <col min="14" max="14" width="16.7109375" style="89" customWidth="1"/>
    <col min="15" max="15" width="18.7109375" style="109" customWidth="1"/>
    <col min="16" max="16" width="12.140625" style="89" bestFit="1" customWidth="1"/>
    <col min="17" max="17" width="16.140625" style="89" bestFit="1" customWidth="1"/>
    <col min="18" max="18" width="15.42578125" style="89" bestFit="1" customWidth="1"/>
    <col min="19" max="16384" width="6.85546875" style="89"/>
  </cols>
  <sheetData>
    <row r="1" spans="1:18" ht="69.95" customHeight="1" x14ac:dyDescent="0.25">
      <c r="B1" s="90"/>
      <c r="O1" s="89"/>
    </row>
    <row r="2" spans="1:18" s="91" customFormat="1" ht="24" customHeight="1" x14ac:dyDescent="0.25">
      <c r="A2" s="135" t="s">
        <v>49</v>
      </c>
      <c r="B2" s="135"/>
      <c r="C2" s="135"/>
      <c r="D2" s="135"/>
      <c r="E2" s="135"/>
      <c r="F2" s="135"/>
      <c r="G2" s="135"/>
      <c r="H2" s="135"/>
      <c r="I2" s="135"/>
      <c r="J2" s="135"/>
      <c r="K2" s="135"/>
      <c r="L2" s="135"/>
      <c r="M2" s="135"/>
      <c r="N2" s="135"/>
    </row>
    <row r="3" spans="1:18" s="91" customFormat="1" ht="15" customHeight="1" x14ac:dyDescent="0.25">
      <c r="A3" s="132" t="s">
        <v>50</v>
      </c>
      <c r="B3" s="132"/>
      <c r="C3" s="132"/>
      <c r="D3" s="132"/>
      <c r="E3" s="132"/>
      <c r="F3" s="132"/>
      <c r="G3" s="132"/>
      <c r="H3" s="132"/>
      <c r="I3" s="132"/>
      <c r="J3" s="132"/>
      <c r="K3" s="132"/>
      <c r="L3" s="132"/>
      <c r="M3" s="132"/>
      <c r="N3" s="132"/>
      <c r="O3" s="92"/>
    </row>
    <row r="4" spans="1:18" s="91" customFormat="1" ht="15" customHeight="1" x14ac:dyDescent="0.25">
      <c r="A4" s="131" t="s">
        <v>52</v>
      </c>
      <c r="B4" s="131"/>
      <c r="C4" s="131"/>
      <c r="D4" s="131"/>
      <c r="E4" s="131"/>
      <c r="F4" s="131"/>
      <c r="G4" s="131"/>
      <c r="H4" s="131"/>
      <c r="I4" s="131"/>
      <c r="J4" s="131"/>
      <c r="K4" s="131"/>
      <c r="L4" s="131"/>
      <c r="M4" s="131"/>
      <c r="N4" s="131"/>
      <c r="O4" s="92"/>
    </row>
    <row r="5" spans="1:18" s="91" customFormat="1" ht="15" customHeight="1" x14ac:dyDescent="0.25">
      <c r="A5" s="66"/>
      <c r="B5" s="66"/>
      <c r="C5" s="66"/>
      <c r="D5" s="66"/>
      <c r="E5" s="66"/>
      <c r="F5" s="66"/>
      <c r="G5" s="66"/>
      <c r="H5" s="66"/>
      <c r="I5" s="66"/>
      <c r="J5" s="66"/>
      <c r="K5" s="66"/>
      <c r="L5" s="66"/>
      <c r="M5" s="66"/>
      <c r="O5" s="92"/>
    </row>
    <row r="6" spans="1:18" s="91" customFormat="1" ht="15" customHeight="1" x14ac:dyDescent="0.25">
      <c r="A6" s="132" t="s">
        <v>54</v>
      </c>
      <c r="B6" s="132"/>
      <c r="C6" s="132"/>
      <c r="D6" s="132"/>
      <c r="E6" s="132"/>
      <c r="F6" s="132"/>
      <c r="G6" s="132"/>
      <c r="H6" s="132"/>
      <c r="I6" s="132"/>
      <c r="J6" s="132"/>
      <c r="K6" s="132"/>
      <c r="L6" s="132"/>
      <c r="M6" s="132"/>
      <c r="N6" s="132"/>
      <c r="O6" s="92"/>
    </row>
    <row r="7" spans="1:18" s="91" customFormat="1" ht="18" customHeight="1" x14ac:dyDescent="0.25">
      <c r="N7" s="93"/>
    </row>
    <row r="8" spans="1:18" s="92" customFormat="1" ht="18" customHeight="1" x14ac:dyDescent="0.25">
      <c r="A8" s="131" t="s">
        <v>92</v>
      </c>
      <c r="B8" s="131"/>
      <c r="C8" s="131"/>
      <c r="D8" s="131"/>
      <c r="E8" s="131"/>
      <c r="F8" s="131"/>
      <c r="G8" s="131"/>
      <c r="H8" s="131"/>
      <c r="I8" s="131"/>
      <c r="J8" s="131"/>
      <c r="K8" s="131"/>
      <c r="L8" s="131"/>
      <c r="M8" s="131"/>
      <c r="N8" s="131"/>
    </row>
    <row r="9" spans="1:18" ht="18" customHeight="1" x14ac:dyDescent="0.25">
      <c r="B9" s="94"/>
      <c r="C9" s="94"/>
      <c r="D9" s="94"/>
      <c r="E9" s="94"/>
      <c r="F9" s="94"/>
      <c r="G9" s="95"/>
      <c r="H9" s="94"/>
      <c r="I9" s="94"/>
      <c r="J9" s="94"/>
      <c r="K9" s="94"/>
      <c r="L9" s="94"/>
      <c r="N9" s="96"/>
      <c r="O9" s="89"/>
    </row>
    <row r="10" spans="1:18" ht="18" customHeight="1" x14ac:dyDescent="0.25">
      <c r="A10" s="97"/>
      <c r="B10" s="110">
        <v>45689</v>
      </c>
      <c r="C10" s="110">
        <v>45717</v>
      </c>
      <c r="D10" s="110">
        <v>45748</v>
      </c>
      <c r="E10" s="110">
        <v>45778</v>
      </c>
      <c r="F10" s="110">
        <v>45809</v>
      </c>
      <c r="G10" s="110">
        <v>45839</v>
      </c>
      <c r="H10" s="110">
        <v>45870</v>
      </c>
      <c r="I10" s="110">
        <v>45901</v>
      </c>
      <c r="J10" s="110">
        <v>45931</v>
      </c>
      <c r="K10" s="110">
        <v>45962</v>
      </c>
      <c r="L10" s="110">
        <v>45992</v>
      </c>
      <c r="M10" s="110">
        <v>45658</v>
      </c>
      <c r="N10" s="99" t="s">
        <v>28</v>
      </c>
      <c r="O10" s="89"/>
    </row>
    <row r="11" spans="1:18" ht="18" customHeight="1" x14ac:dyDescent="0.25">
      <c r="B11" s="94"/>
      <c r="C11" s="94"/>
      <c r="D11" s="94"/>
      <c r="E11" s="94"/>
      <c r="F11" s="94"/>
      <c r="G11" s="94"/>
      <c r="H11" s="94" t="s">
        <v>93</v>
      </c>
      <c r="I11" s="94"/>
      <c r="J11" s="94"/>
      <c r="K11" s="94"/>
      <c r="L11" s="94"/>
      <c r="O11" s="89"/>
    </row>
    <row r="12" spans="1:18" ht="18" customHeight="1" x14ac:dyDescent="0.25">
      <c r="A12" s="100" t="s">
        <v>94</v>
      </c>
      <c r="B12" s="101">
        <f t="shared" ref="B12:N12" si="0">SUM(B13:B17)</f>
        <v>64288192.920000002</v>
      </c>
      <c r="C12" s="101">
        <f t="shared" si="0"/>
        <v>65169234</v>
      </c>
      <c r="D12" s="101">
        <f t="shared" si="0"/>
        <v>66234849.13000001</v>
      </c>
      <c r="E12" s="101">
        <f t="shared" si="0"/>
        <v>65546501.25</v>
      </c>
      <c r="F12" s="101">
        <f t="shared" si="0"/>
        <v>65712348.799999997</v>
      </c>
      <c r="G12" s="101">
        <f t="shared" si="0"/>
        <v>67530698.160000011</v>
      </c>
      <c r="H12" s="101">
        <f t="shared" si="0"/>
        <v>80732104.639999896</v>
      </c>
      <c r="I12" s="101">
        <f t="shared" si="0"/>
        <v>67738612.649999991</v>
      </c>
      <c r="J12" s="101">
        <f t="shared" si="0"/>
        <v>67497898.939999998</v>
      </c>
      <c r="K12" s="101">
        <f t="shared" si="0"/>
        <v>67891359.859999999</v>
      </c>
      <c r="L12" s="101">
        <f t="shared" si="0"/>
        <v>0</v>
      </c>
      <c r="M12" s="101">
        <f t="shared" si="0"/>
        <v>0</v>
      </c>
      <c r="N12" s="101">
        <f t="shared" si="0"/>
        <v>678341800.35000002</v>
      </c>
      <c r="O12" s="89"/>
      <c r="P12" s="96"/>
      <c r="R12" s="108"/>
    </row>
    <row r="13" spans="1:18" ht="17.100000000000001" customHeight="1" x14ac:dyDescent="0.25">
      <c r="A13" s="104" t="s">
        <v>95</v>
      </c>
      <c r="B13" s="105">
        <f>59957254.47+2655998.81</f>
        <v>62613253.280000001</v>
      </c>
      <c r="C13" s="105">
        <v>63372000.189999998</v>
      </c>
      <c r="D13" s="105">
        <v>63284122.810000002</v>
      </c>
      <c r="E13" s="105">
        <v>63482360.770000003</v>
      </c>
      <c r="F13" s="105">
        <v>63916234.439999998</v>
      </c>
      <c r="G13" s="105">
        <v>65552638.32</v>
      </c>
      <c r="H13" s="105">
        <v>77839938.269999906</v>
      </c>
      <c r="I13" s="105">
        <v>65500000</v>
      </c>
      <c r="J13" s="105">
        <v>65500000</v>
      </c>
      <c r="K13" s="105">
        <v>65500000</v>
      </c>
      <c r="L13" s="105"/>
      <c r="M13" s="105"/>
      <c r="N13" s="111">
        <f>SUM(B13:M13)</f>
        <v>656560548.07999992</v>
      </c>
      <c r="O13" s="89"/>
    </row>
    <row r="14" spans="1:18" ht="17.100000000000001" customHeight="1" x14ac:dyDescent="0.25">
      <c r="A14" s="104" t="s">
        <v>96</v>
      </c>
      <c r="B14" s="105">
        <v>1520695.57</v>
      </c>
      <c r="C14" s="105">
        <v>1553676.07</v>
      </c>
      <c r="D14" s="105">
        <v>1877895.56</v>
      </c>
      <c r="E14" s="105">
        <v>1586566.25</v>
      </c>
      <c r="F14" s="105">
        <v>1572884.53</v>
      </c>
      <c r="G14" s="105">
        <v>1665871.6600000001</v>
      </c>
      <c r="H14" s="105">
        <v>1701199.9500000004</v>
      </c>
      <c r="I14" s="105">
        <v>1617130.71</v>
      </c>
      <c r="J14" s="105">
        <v>1456584.1500000001</v>
      </c>
      <c r="K14" s="105">
        <v>1374587.2</v>
      </c>
      <c r="L14" s="105"/>
      <c r="M14" s="105"/>
      <c r="N14" s="111">
        <f>SUM(B14:M14)</f>
        <v>15927091.65</v>
      </c>
      <c r="O14" s="89"/>
    </row>
    <row r="15" spans="1:18" ht="17.100000000000001" customHeight="1" x14ac:dyDescent="0.25">
      <c r="A15" s="104" t="s">
        <v>97</v>
      </c>
      <c r="B15" s="105">
        <v>57312.11</v>
      </c>
      <c r="C15" s="105">
        <v>155277.14000000001</v>
      </c>
      <c r="D15" s="105">
        <v>954316.27</v>
      </c>
      <c r="E15" s="105">
        <v>384908.41000000003</v>
      </c>
      <c r="F15" s="105">
        <v>133903.98000000001</v>
      </c>
      <c r="G15" s="105">
        <v>223803.98</v>
      </c>
      <c r="H15" s="105">
        <v>1081979.46</v>
      </c>
      <c r="I15" s="105">
        <v>504418.54000000004</v>
      </c>
      <c r="J15" s="105">
        <v>427908.27</v>
      </c>
      <c r="K15" s="105">
        <v>907084.3</v>
      </c>
      <c r="L15" s="105"/>
      <c r="M15" s="105"/>
      <c r="N15" s="111">
        <f>SUM(B15:M15)</f>
        <v>4830912.46</v>
      </c>
      <c r="O15" s="89"/>
    </row>
    <row r="16" spans="1:18" ht="17.100000000000001" customHeight="1" x14ac:dyDescent="0.25">
      <c r="A16" s="104" t="s">
        <v>98</v>
      </c>
      <c r="B16" s="105">
        <v>45210.85</v>
      </c>
      <c r="C16" s="105">
        <v>43947.519999999997</v>
      </c>
      <c r="D16" s="105">
        <v>43947.519999999997</v>
      </c>
      <c r="E16" s="105">
        <v>43947.519999999997</v>
      </c>
      <c r="F16" s="105">
        <v>43947.519999999997</v>
      </c>
      <c r="G16" s="105">
        <v>43947.519999999997</v>
      </c>
      <c r="H16" s="105">
        <v>51927.83</v>
      </c>
      <c r="I16" s="105">
        <v>61933.58</v>
      </c>
      <c r="J16" s="105">
        <v>62000.25</v>
      </c>
      <c r="K16" s="105">
        <v>64979.58</v>
      </c>
      <c r="L16" s="105"/>
      <c r="M16" s="105"/>
      <c r="N16" s="111">
        <f>SUM(B16:M16)</f>
        <v>505789.69</v>
      </c>
      <c r="O16" s="89"/>
    </row>
    <row r="17" spans="1:18" ht="17.100000000000001" customHeight="1" x14ac:dyDescent="0.25">
      <c r="A17" s="104" t="s">
        <v>99</v>
      </c>
      <c r="B17" s="105">
        <v>51721.11</v>
      </c>
      <c r="C17" s="105">
        <v>44333.08</v>
      </c>
      <c r="D17" s="105">
        <v>74566.969999999987</v>
      </c>
      <c r="E17" s="105">
        <v>48718.3</v>
      </c>
      <c r="F17" s="105">
        <v>45378.33</v>
      </c>
      <c r="G17" s="105">
        <v>44436.68</v>
      </c>
      <c r="H17" s="105">
        <v>57059.130000000005</v>
      </c>
      <c r="I17" s="105">
        <v>55129.82</v>
      </c>
      <c r="J17" s="105">
        <v>51406.27</v>
      </c>
      <c r="K17" s="105">
        <v>44708.78</v>
      </c>
      <c r="L17" s="105"/>
      <c r="M17" s="105"/>
      <c r="N17" s="111">
        <f>SUM(B17:M17)</f>
        <v>517458.47</v>
      </c>
      <c r="O17" s="89"/>
    </row>
    <row r="18" spans="1:18" s="113" customFormat="1" ht="9.9499999999999993" customHeight="1" x14ac:dyDescent="0.25">
      <c r="A18" s="104"/>
      <c r="B18" s="112"/>
      <c r="C18" s="112"/>
      <c r="D18" s="105"/>
      <c r="E18" s="112"/>
      <c r="F18" s="112"/>
      <c r="G18" s="112"/>
      <c r="H18" s="112"/>
      <c r="I18" s="112"/>
      <c r="J18" s="112"/>
      <c r="K18" s="112"/>
      <c r="L18" s="112"/>
      <c r="M18" s="112"/>
      <c r="N18" s="111"/>
      <c r="O18" s="89"/>
      <c r="Q18" s="114"/>
      <c r="R18" s="115"/>
    </row>
    <row r="19" spans="1:18" ht="18" customHeight="1" x14ac:dyDescent="0.25">
      <c r="A19" s="100" t="s">
        <v>100</v>
      </c>
      <c r="B19" s="101">
        <f t="shared" ref="B19:N19" si="1">SUM(B27:B35)+B26</f>
        <v>-66780204.529999994</v>
      </c>
      <c r="C19" s="101">
        <f t="shared" si="1"/>
        <v>-68266383.969999999</v>
      </c>
      <c r="D19" s="101">
        <f t="shared" si="1"/>
        <v>-68958601.030000001</v>
      </c>
      <c r="E19" s="101">
        <f t="shared" si="1"/>
        <v>-63284120.660000004</v>
      </c>
      <c r="F19" s="101">
        <f t="shared" si="1"/>
        <v>-70435714.099999994</v>
      </c>
      <c r="G19" s="101">
        <f t="shared" si="1"/>
        <v>-69419392.430000007</v>
      </c>
      <c r="H19" s="101">
        <f t="shared" si="1"/>
        <v>-81257415.219999999</v>
      </c>
      <c r="I19" s="101">
        <f t="shared" si="1"/>
        <v>-74484400.439999998</v>
      </c>
      <c r="J19" s="101">
        <f t="shared" si="1"/>
        <v>-73776020.320000008</v>
      </c>
      <c r="K19" s="101">
        <f t="shared" si="1"/>
        <v>-74625873.36999999</v>
      </c>
      <c r="L19" s="101">
        <f t="shared" si="1"/>
        <v>0</v>
      </c>
      <c r="M19" s="101">
        <f t="shared" si="1"/>
        <v>0</v>
      </c>
      <c r="N19" s="101">
        <f t="shared" si="1"/>
        <v>-711288126.06999993</v>
      </c>
      <c r="O19" s="89"/>
      <c r="P19" s="96"/>
      <c r="R19" s="108"/>
    </row>
    <row r="20" spans="1:18" ht="17.100000000000001" customHeight="1" x14ac:dyDescent="0.25">
      <c r="A20" s="116" t="s">
        <v>101</v>
      </c>
      <c r="B20" s="117"/>
      <c r="C20" s="117"/>
      <c r="D20" s="117"/>
      <c r="E20" s="117"/>
      <c r="F20" s="117"/>
      <c r="G20" s="117"/>
      <c r="H20" s="117"/>
      <c r="I20" s="117"/>
      <c r="J20" s="117"/>
      <c r="K20" s="117"/>
      <c r="L20" s="117"/>
      <c r="M20" s="117"/>
      <c r="N20" s="117"/>
      <c r="O20" s="89"/>
    </row>
    <row r="21" spans="1:18" ht="17.100000000000001" customHeight="1" x14ac:dyDescent="0.25">
      <c r="A21" s="118" t="s">
        <v>102</v>
      </c>
      <c r="B21" s="105">
        <v>-30008973.199999996</v>
      </c>
      <c r="C21" s="105">
        <v>-28965108.759999994</v>
      </c>
      <c r="D21" s="105">
        <v>-29493947.939999998</v>
      </c>
      <c r="E21" s="105">
        <v>-27294838.370000001</v>
      </c>
      <c r="F21" s="105">
        <v>-28091696.540000007</v>
      </c>
      <c r="G21" s="105">
        <v>-27369539.850000001</v>
      </c>
      <c r="H21" s="105">
        <v>-27610297.649999999</v>
      </c>
      <c r="I21" s="105">
        <v>-28678713.579999994</v>
      </c>
      <c r="J21" s="105">
        <v>-29328966.75</v>
      </c>
      <c r="K21" s="105">
        <v>-28117333.909999985</v>
      </c>
      <c r="L21" s="105"/>
      <c r="M21" s="105"/>
      <c r="N21" s="111">
        <f t="shared" ref="N21" si="2">SUM(B21:M21)</f>
        <v>-284959416.54999995</v>
      </c>
      <c r="O21" s="89"/>
    </row>
    <row r="22" spans="1:18" ht="17.100000000000001" customHeight="1" x14ac:dyDescent="0.25">
      <c r="A22" s="118" t="s">
        <v>103</v>
      </c>
      <c r="B22" s="105">
        <v>-3586135.3499999996</v>
      </c>
      <c r="C22" s="105">
        <v>-3429884.75</v>
      </c>
      <c r="D22" s="105">
        <v>-3707497.7800000003</v>
      </c>
      <c r="E22" s="105">
        <v>-3448679.8</v>
      </c>
      <c r="F22" s="105">
        <v>-3696723.9499999993</v>
      </c>
      <c r="G22" s="105">
        <v>-3755933.51</v>
      </c>
      <c r="H22" s="105">
        <v>-3663247.52</v>
      </c>
      <c r="I22" s="105">
        <v>-3830533.59</v>
      </c>
      <c r="J22" s="105">
        <v>-3540605.5900000003</v>
      </c>
      <c r="K22" s="105">
        <v>-4081666.8100000005</v>
      </c>
      <c r="L22" s="105"/>
      <c r="M22" s="105"/>
      <c r="N22" s="111">
        <f t="shared" ref="N22" si="3">SUM(B22:M22)</f>
        <v>-36740908.649999999</v>
      </c>
      <c r="O22" s="89"/>
    </row>
    <row r="23" spans="1:18" ht="17.100000000000001" customHeight="1" x14ac:dyDescent="0.25">
      <c r="A23" s="118" t="s">
        <v>104</v>
      </c>
      <c r="B23" s="105">
        <v>-4164412.47</v>
      </c>
      <c r="C23" s="105">
        <v>-3717272.2</v>
      </c>
      <c r="D23" s="105">
        <v>-3424137.27</v>
      </c>
      <c r="E23" s="105">
        <v>-2860231.94</v>
      </c>
      <c r="F23" s="105">
        <v>-3701800.72</v>
      </c>
      <c r="G23" s="105">
        <v>-3266056.9499999997</v>
      </c>
      <c r="H23" s="105">
        <v>-3516045.6799999997</v>
      </c>
      <c r="I23" s="105">
        <v>-4163609.49</v>
      </c>
      <c r="J23" s="105">
        <v>-3655847.93</v>
      </c>
      <c r="K23" s="105">
        <v>-3458897.3400000003</v>
      </c>
      <c r="L23" s="105"/>
      <c r="M23" s="105"/>
      <c r="N23" s="111">
        <f>SUM(B23:M23)</f>
        <v>-35928311.990000002</v>
      </c>
      <c r="O23" s="89"/>
    </row>
    <row r="24" spans="1:18" ht="17.100000000000001" customHeight="1" x14ac:dyDescent="0.25">
      <c r="A24" s="118" t="s">
        <v>105</v>
      </c>
      <c r="B24" s="105">
        <v>-2676783.56</v>
      </c>
      <c r="C24" s="105">
        <v>-2776941.84</v>
      </c>
      <c r="D24" s="105">
        <v>-2775470.37</v>
      </c>
      <c r="E24" s="105">
        <v>-2612815.81</v>
      </c>
      <c r="F24" s="105">
        <v>-2909575.19</v>
      </c>
      <c r="G24" s="105">
        <v>-3015995.62</v>
      </c>
      <c r="H24" s="105">
        <v>-2936768.2600000002</v>
      </c>
      <c r="I24" s="105">
        <v>-3326792.0100000002</v>
      </c>
      <c r="J24" s="105">
        <v>-3059482.58</v>
      </c>
      <c r="K24" s="105">
        <v>-3108876.74</v>
      </c>
      <c r="L24" s="105"/>
      <c r="M24" s="105"/>
      <c r="N24" s="111">
        <f>SUM(B24:M24)</f>
        <v>-29199501.980000004</v>
      </c>
      <c r="O24" s="89"/>
    </row>
    <row r="25" spans="1:18" ht="17.100000000000001" customHeight="1" x14ac:dyDescent="0.25">
      <c r="A25" s="118" t="s">
        <v>106</v>
      </c>
      <c r="B25" s="105">
        <v>-2630957.86</v>
      </c>
      <c r="C25" s="105">
        <v>-2490867.0099999998</v>
      </c>
      <c r="D25" s="105">
        <v>-2534859.3899999997</v>
      </c>
      <c r="E25" s="105">
        <v>-2411743.35</v>
      </c>
      <c r="F25" s="105">
        <v>-2430943.0300000003</v>
      </c>
      <c r="G25" s="105">
        <v>-2541688.1399999997</v>
      </c>
      <c r="H25" s="105">
        <v>-2446914.42</v>
      </c>
      <c r="I25" s="105">
        <v>-2497237.4699999997</v>
      </c>
      <c r="J25" s="105">
        <v>-2523406.42</v>
      </c>
      <c r="K25" s="105">
        <v>-3527383.0700000003</v>
      </c>
      <c r="L25" s="105"/>
      <c r="M25" s="105"/>
      <c r="N25" s="111">
        <f>SUM(B25:M25)</f>
        <v>-26036000.160000004</v>
      </c>
      <c r="O25" s="89"/>
    </row>
    <row r="26" spans="1:18" ht="18" customHeight="1" x14ac:dyDescent="0.25">
      <c r="A26" s="119" t="s">
        <v>107</v>
      </c>
      <c r="B26" s="117">
        <f t="shared" ref="B26:N26" si="4">SUM(B21:B25)</f>
        <v>-43067262.439999998</v>
      </c>
      <c r="C26" s="117">
        <f t="shared" si="4"/>
        <v>-41380074.559999995</v>
      </c>
      <c r="D26" s="117">
        <f t="shared" si="4"/>
        <v>-41935912.75</v>
      </c>
      <c r="E26" s="117">
        <f t="shared" si="4"/>
        <v>-38628309.270000003</v>
      </c>
      <c r="F26" s="117">
        <f t="shared" si="4"/>
        <v>-40830739.430000007</v>
      </c>
      <c r="G26" s="117">
        <f t="shared" si="4"/>
        <v>-39949214.07</v>
      </c>
      <c r="H26" s="117">
        <f t="shared" si="4"/>
        <v>-40173273.529999994</v>
      </c>
      <c r="I26" s="117">
        <f t="shared" si="4"/>
        <v>-42496886.139999993</v>
      </c>
      <c r="J26" s="117">
        <f t="shared" si="4"/>
        <v>-42108309.270000003</v>
      </c>
      <c r="K26" s="117">
        <f t="shared" si="4"/>
        <v>-42294157.86999999</v>
      </c>
      <c r="L26" s="117">
        <f t="shared" si="4"/>
        <v>0</v>
      </c>
      <c r="M26" s="117">
        <f t="shared" si="4"/>
        <v>0</v>
      </c>
      <c r="N26" s="117">
        <f t="shared" si="4"/>
        <v>-412864139.32999998</v>
      </c>
      <c r="O26" s="89"/>
    </row>
    <row r="27" spans="1:18" ht="17.100000000000001" customHeight="1" x14ac:dyDescent="0.25">
      <c r="A27" s="104" t="s">
        <v>108</v>
      </c>
      <c r="B27" s="105">
        <v>-15045599.77</v>
      </c>
      <c r="C27" s="105">
        <v>-14041141.07</v>
      </c>
      <c r="D27" s="105">
        <v>-15655071.280000005</v>
      </c>
      <c r="E27" s="105">
        <v>-14731091.289999999</v>
      </c>
      <c r="F27" s="105">
        <v>-15191136.539999999</v>
      </c>
      <c r="G27" s="105">
        <v>-16969948.869999997</v>
      </c>
      <c r="H27" s="105">
        <v>-25073709.709999997</v>
      </c>
      <c r="I27" s="105">
        <v>-17880756.650000002</v>
      </c>
      <c r="J27" s="105">
        <v>-19545858.680000003</v>
      </c>
      <c r="K27" s="105">
        <v>-17424604.800000001</v>
      </c>
      <c r="L27" s="105"/>
      <c r="M27" s="105"/>
      <c r="N27" s="111">
        <f t="shared" ref="N27:N35" si="5">SUM(B27:M27)</f>
        <v>-171558918.66</v>
      </c>
      <c r="O27" s="89"/>
    </row>
    <row r="28" spans="1:18" ht="17.100000000000001" customHeight="1" x14ac:dyDescent="0.25">
      <c r="A28" s="104" t="s">
        <v>109</v>
      </c>
      <c r="B28" s="105">
        <v>-6276266.0600000005</v>
      </c>
      <c r="C28" s="105">
        <v>-9905501.0199999996</v>
      </c>
      <c r="D28" s="105">
        <v>-6944711.6599999992</v>
      </c>
      <c r="E28" s="105">
        <v>-6304679.6699999999</v>
      </c>
      <c r="F28" s="105">
        <v>-10620424.489999998</v>
      </c>
      <c r="G28" s="105">
        <v>-8175279.04</v>
      </c>
      <c r="H28" s="105">
        <v>-6614077.21</v>
      </c>
      <c r="I28" s="105">
        <v>-9747080.540000001</v>
      </c>
      <c r="J28" s="105">
        <v>-6140973.1500000004</v>
      </c>
      <c r="K28" s="105">
        <v>-9502784.8099999987</v>
      </c>
      <c r="L28" s="105"/>
      <c r="M28" s="105"/>
      <c r="N28" s="111">
        <f t="shared" si="5"/>
        <v>-80231777.649999991</v>
      </c>
      <c r="O28" s="89"/>
    </row>
    <row r="29" spans="1:18" ht="17.100000000000001" customHeight="1" x14ac:dyDescent="0.25">
      <c r="A29" s="104" t="s">
        <v>110</v>
      </c>
      <c r="B29" s="105">
        <v>-773705.39999999991</v>
      </c>
      <c r="C29" s="105">
        <v>-1059561.7299999995</v>
      </c>
      <c r="D29" s="105">
        <v>-1498962.9400000002</v>
      </c>
      <c r="E29" s="105">
        <v>-1731912.75</v>
      </c>
      <c r="F29" s="105">
        <v>-2004608.04</v>
      </c>
      <c r="G29" s="105">
        <v>-1143654.69</v>
      </c>
      <c r="H29" s="105">
        <v>-1564673.7099999995</v>
      </c>
      <c r="I29" s="105">
        <v>-1539740.2800000003</v>
      </c>
      <c r="J29" s="105">
        <v>-2377687.5499999998</v>
      </c>
      <c r="K29" s="105">
        <v>-2303476.0100000002</v>
      </c>
      <c r="L29" s="105"/>
      <c r="M29" s="105"/>
      <c r="N29" s="111">
        <f t="shared" si="5"/>
        <v>-15997983.1</v>
      </c>
      <c r="O29" s="89"/>
    </row>
    <row r="30" spans="1:18" ht="17.100000000000001" customHeight="1" x14ac:dyDescent="0.25">
      <c r="A30" s="104" t="s">
        <v>111</v>
      </c>
      <c r="B30" s="105">
        <v>-369850.50000000006</v>
      </c>
      <c r="C30" s="105">
        <v>-372799.07</v>
      </c>
      <c r="D30" s="105">
        <v>-424387.08</v>
      </c>
      <c r="E30" s="105">
        <v>-388774.65</v>
      </c>
      <c r="F30" s="105">
        <v>-371247.15000000008</v>
      </c>
      <c r="G30" s="105">
        <v>-307241.01</v>
      </c>
      <c r="H30" s="105">
        <v>-6557435.1300000008</v>
      </c>
      <c r="I30" s="105">
        <v>-1198087.8899999999</v>
      </c>
      <c r="J30" s="105">
        <v>-1335970.17</v>
      </c>
      <c r="K30" s="105">
        <v>-1225423.4100000001</v>
      </c>
      <c r="L30" s="105"/>
      <c r="M30" s="105"/>
      <c r="N30" s="111">
        <f>SUM(B30:M30)</f>
        <v>-12551216.060000002</v>
      </c>
      <c r="O30" s="89"/>
    </row>
    <row r="31" spans="1:18" ht="17.100000000000001" customHeight="1" x14ac:dyDescent="0.25">
      <c r="A31" s="104" t="s">
        <v>112</v>
      </c>
      <c r="B31" s="105">
        <v>-317650.12</v>
      </c>
      <c r="C31" s="105">
        <v>-440867.85000000003</v>
      </c>
      <c r="D31" s="105">
        <v>-1200861.81</v>
      </c>
      <c r="E31" s="105">
        <v>-912076.19000000006</v>
      </c>
      <c r="F31" s="105">
        <v>-836487.21000000008</v>
      </c>
      <c r="G31" s="105">
        <v>-1150892.7</v>
      </c>
      <c r="H31" s="105">
        <v>-854134.37</v>
      </c>
      <c r="I31" s="105">
        <v>-979098.08000000007</v>
      </c>
      <c r="J31" s="105">
        <v>-1153331.49</v>
      </c>
      <c r="K31" s="105">
        <v>-1006577.89</v>
      </c>
      <c r="L31" s="105"/>
      <c r="M31" s="105"/>
      <c r="N31" s="111">
        <f>SUM(B31:M31)</f>
        <v>-8851977.7100000009</v>
      </c>
      <c r="O31" s="89"/>
    </row>
    <row r="32" spans="1:18" ht="17.100000000000001" customHeight="1" x14ac:dyDescent="0.25">
      <c r="A32" s="104" t="s">
        <v>113</v>
      </c>
      <c r="B32" s="105">
        <v>-237395.22</v>
      </c>
      <c r="C32" s="105">
        <v>-499583.65</v>
      </c>
      <c r="D32" s="105">
        <v>61557.56</v>
      </c>
      <c r="E32" s="105">
        <v>40403.949999999983</v>
      </c>
      <c r="F32" s="105">
        <v>-5087.75</v>
      </c>
      <c r="G32" s="105">
        <v>-688159.76</v>
      </c>
      <c r="H32" s="105">
        <v>336889.30000000005</v>
      </c>
      <c r="I32" s="105">
        <v>-69767.099999999991</v>
      </c>
      <c r="J32" s="105">
        <v>-108318.03</v>
      </c>
      <c r="K32" s="105">
        <v>-271607.92</v>
      </c>
      <c r="L32" s="105"/>
      <c r="M32" s="105"/>
      <c r="N32" s="111">
        <f t="shared" si="5"/>
        <v>-1441068.62</v>
      </c>
      <c r="O32" s="89"/>
    </row>
    <row r="33" spans="1:18" ht="17.100000000000001" customHeight="1" x14ac:dyDescent="0.25">
      <c r="A33" s="104" t="s">
        <v>114</v>
      </c>
      <c r="B33" s="105">
        <v>-93462.78</v>
      </c>
      <c r="C33" s="105">
        <v>-90861.75</v>
      </c>
      <c r="D33" s="105">
        <v>-89216.939999999988</v>
      </c>
      <c r="E33" s="105">
        <v>-89032.86</v>
      </c>
      <c r="F33" s="105">
        <v>-89015.88</v>
      </c>
      <c r="G33" s="105">
        <v>-88399.32</v>
      </c>
      <c r="H33" s="105">
        <v>-96061.94</v>
      </c>
      <c r="I33" s="105">
        <v>-105305.14</v>
      </c>
      <c r="J33" s="105">
        <v>-105733.87999999999</v>
      </c>
      <c r="K33" s="105">
        <v>-110252.28000000001</v>
      </c>
      <c r="L33" s="105"/>
      <c r="M33" s="105"/>
      <c r="N33" s="111">
        <f t="shared" si="5"/>
        <v>-957342.77</v>
      </c>
      <c r="O33" s="89"/>
    </row>
    <row r="34" spans="1:18" ht="17.100000000000001" customHeight="1" x14ac:dyDescent="0.25">
      <c r="A34" s="104" t="s">
        <v>115</v>
      </c>
      <c r="B34" s="106">
        <v>0</v>
      </c>
      <c r="C34" s="106">
        <v>0</v>
      </c>
      <c r="D34" s="106">
        <v>0</v>
      </c>
      <c r="E34" s="106">
        <v>0</v>
      </c>
      <c r="F34" s="106">
        <v>0</v>
      </c>
      <c r="G34" s="106">
        <v>0</v>
      </c>
      <c r="H34" s="106">
        <v>0</v>
      </c>
      <c r="I34" s="106">
        <v>0</v>
      </c>
      <c r="J34" s="106">
        <v>0</v>
      </c>
      <c r="K34" s="106">
        <v>0</v>
      </c>
      <c r="L34" s="106"/>
      <c r="M34" s="106"/>
      <c r="N34" s="106">
        <f>SUM(B34:M34)</f>
        <v>0</v>
      </c>
      <c r="O34" s="89"/>
    </row>
    <row r="35" spans="1:18" ht="17.100000000000001" customHeight="1" x14ac:dyDescent="0.25">
      <c r="A35" s="104" t="s">
        <v>116</v>
      </c>
      <c r="B35" s="105">
        <v>-599012.24</v>
      </c>
      <c r="C35" s="105">
        <v>-475993.27</v>
      </c>
      <c r="D35" s="105">
        <v>-1271034.1299999999</v>
      </c>
      <c r="E35" s="105">
        <v>-538647.92999999993</v>
      </c>
      <c r="F35" s="105">
        <v>-486967.61</v>
      </c>
      <c r="G35" s="105">
        <v>-946602.97000000009</v>
      </c>
      <c r="H35" s="105">
        <v>-660938.92000000004</v>
      </c>
      <c r="I35" s="105">
        <v>-467678.62</v>
      </c>
      <c r="J35" s="105">
        <v>-899838.10000000009</v>
      </c>
      <c r="K35" s="105">
        <v>-486988.38</v>
      </c>
      <c r="L35" s="105"/>
      <c r="M35" s="105"/>
      <c r="N35" s="111">
        <f t="shared" si="5"/>
        <v>-6833702.169999999</v>
      </c>
      <c r="O35" s="89"/>
    </row>
    <row r="36" spans="1:18" ht="9.9499999999999993" customHeight="1" x14ac:dyDescent="0.25">
      <c r="A36" s="104"/>
      <c r="B36" s="112"/>
      <c r="C36" s="112"/>
      <c r="D36" s="112"/>
      <c r="E36" s="112"/>
      <c r="F36" s="112"/>
      <c r="G36" s="112"/>
      <c r="H36" s="112"/>
      <c r="I36" s="112"/>
      <c r="J36" s="112"/>
      <c r="K36" s="112"/>
      <c r="L36" s="112"/>
      <c r="M36" s="111"/>
      <c r="N36" s="111"/>
      <c r="O36" s="89"/>
    </row>
    <row r="37" spans="1:18" ht="18" customHeight="1" x14ac:dyDescent="0.25">
      <c r="A37" s="100" t="s">
        <v>117</v>
      </c>
      <c r="B37" s="101">
        <f t="shared" ref="B37:N37" si="6">B12+B19</f>
        <v>-2492011.609999992</v>
      </c>
      <c r="C37" s="101">
        <f t="shared" si="6"/>
        <v>-3097149.9699999988</v>
      </c>
      <c r="D37" s="101">
        <f t="shared" si="6"/>
        <v>-2723751.8999999911</v>
      </c>
      <c r="E37" s="101">
        <f t="shared" si="6"/>
        <v>2262380.5899999961</v>
      </c>
      <c r="F37" s="101">
        <f t="shared" si="6"/>
        <v>-4723365.299999997</v>
      </c>
      <c r="G37" s="101">
        <f t="shared" si="6"/>
        <v>-1888694.2699999958</v>
      </c>
      <c r="H37" s="101">
        <f t="shared" si="6"/>
        <v>-525310.58000010252</v>
      </c>
      <c r="I37" s="101">
        <f t="shared" si="6"/>
        <v>-6745787.7900000066</v>
      </c>
      <c r="J37" s="101">
        <f t="shared" si="6"/>
        <v>-6278121.3800000101</v>
      </c>
      <c r="K37" s="101">
        <f t="shared" si="6"/>
        <v>-6734513.5099999905</v>
      </c>
      <c r="L37" s="101">
        <f t="shared" si="6"/>
        <v>0</v>
      </c>
      <c r="M37" s="101">
        <f t="shared" si="6"/>
        <v>0</v>
      </c>
      <c r="N37" s="101">
        <f t="shared" si="6"/>
        <v>-32946325.719999909</v>
      </c>
      <c r="O37" s="89"/>
    </row>
    <row r="38" spans="1:18" ht="18" customHeight="1" x14ac:dyDescent="0.25">
      <c r="A38" s="120"/>
      <c r="B38" s="117"/>
      <c r="C38" s="117"/>
      <c r="D38" s="117"/>
      <c r="E38" s="117"/>
      <c r="F38" s="117"/>
      <c r="G38" s="117"/>
      <c r="H38" s="117"/>
      <c r="I38" s="117"/>
      <c r="J38" s="117"/>
      <c r="K38" s="117"/>
      <c r="L38" s="117"/>
      <c r="M38" s="117"/>
      <c r="N38" s="117"/>
      <c r="O38" s="89"/>
    </row>
    <row r="39" spans="1:18" ht="18" customHeight="1" x14ac:dyDescent="0.25">
      <c r="A39" s="121" t="s">
        <v>118</v>
      </c>
      <c r="B39" s="122">
        <f t="shared" ref="B39:M39" si="7">SUM(B40:B41)</f>
        <v>107344.26000000001</v>
      </c>
      <c r="C39" s="122">
        <f t="shared" si="7"/>
        <v>170515.01</v>
      </c>
      <c r="D39" s="122">
        <f t="shared" si="7"/>
        <v>146177.09</v>
      </c>
      <c r="E39" s="122">
        <f t="shared" si="7"/>
        <v>171281.44</v>
      </c>
      <c r="F39" s="122">
        <f t="shared" si="7"/>
        <v>326730.07000000007</v>
      </c>
      <c r="G39" s="122">
        <f t="shared" si="7"/>
        <v>66517.45</v>
      </c>
      <c r="H39" s="122">
        <f t="shared" si="7"/>
        <v>192509.42000000004</v>
      </c>
      <c r="I39" s="122">
        <f t="shared" si="7"/>
        <v>212125.43000000002</v>
      </c>
      <c r="J39" s="122">
        <f t="shared" si="7"/>
        <v>181805.87000000005</v>
      </c>
      <c r="K39" s="122">
        <f t="shared" si="7"/>
        <v>169669.43</v>
      </c>
      <c r="L39" s="122">
        <f t="shared" si="7"/>
        <v>0</v>
      </c>
      <c r="M39" s="122">
        <f t="shared" si="7"/>
        <v>0</v>
      </c>
      <c r="N39" s="122">
        <f>SUM(N40:N41)</f>
        <v>1744675.47</v>
      </c>
      <c r="O39" s="89"/>
    </row>
    <row r="40" spans="1:18" ht="17.100000000000001" customHeight="1" x14ac:dyDescent="0.25">
      <c r="A40" s="104" t="s">
        <v>119</v>
      </c>
      <c r="B40" s="105">
        <v>108188.63</v>
      </c>
      <c r="C40" s="105">
        <v>203751.71</v>
      </c>
      <c r="D40" s="105">
        <v>168644.56</v>
      </c>
      <c r="E40" s="105">
        <v>172602.03</v>
      </c>
      <c r="F40" s="105">
        <v>335300.99000000005</v>
      </c>
      <c r="G40" s="105">
        <v>72656.039999999994</v>
      </c>
      <c r="H40" s="105">
        <v>196034.99000000005</v>
      </c>
      <c r="I40" s="105">
        <v>215692.26</v>
      </c>
      <c r="J40" s="105">
        <v>184984.30000000005</v>
      </c>
      <c r="K40" s="105">
        <v>170868.24</v>
      </c>
      <c r="L40" s="105"/>
      <c r="M40" s="112"/>
      <c r="N40" s="111">
        <f>SUM(B40:M40)</f>
        <v>1828723.75</v>
      </c>
      <c r="O40" s="89"/>
    </row>
    <row r="41" spans="1:18" ht="17.100000000000001" customHeight="1" x14ac:dyDescent="0.25">
      <c r="A41" s="104" t="s">
        <v>120</v>
      </c>
      <c r="B41" s="105">
        <v>-844.37</v>
      </c>
      <c r="C41" s="105">
        <v>-33236.699999999997</v>
      </c>
      <c r="D41" s="105">
        <v>-22467.47</v>
      </c>
      <c r="E41" s="105">
        <v>-1320.59</v>
      </c>
      <c r="F41" s="105">
        <v>-8570.92</v>
      </c>
      <c r="G41" s="105">
        <v>-6138.59</v>
      </c>
      <c r="H41" s="105">
        <v>-3525.5699999999997</v>
      </c>
      <c r="I41" s="105">
        <v>-3566.83</v>
      </c>
      <c r="J41" s="105">
        <v>-3178.4300000000003</v>
      </c>
      <c r="K41" s="105">
        <v>-1198.81</v>
      </c>
      <c r="L41" s="105"/>
      <c r="M41" s="112"/>
      <c r="N41" s="111">
        <f>SUM(B41:M41)</f>
        <v>-84048.28</v>
      </c>
      <c r="O41" s="89"/>
    </row>
    <row r="42" spans="1:18" ht="9.9499999999999993" customHeight="1" x14ac:dyDescent="0.25">
      <c r="A42" s="104"/>
      <c r="B42" s="112"/>
      <c r="C42" s="112"/>
      <c r="D42" s="112"/>
      <c r="E42" s="112"/>
      <c r="F42" s="112"/>
      <c r="G42" s="112"/>
      <c r="H42" s="112"/>
      <c r="I42" s="105"/>
      <c r="J42" s="112"/>
      <c r="K42" s="112"/>
      <c r="L42" s="112"/>
      <c r="M42" s="111"/>
      <c r="N42" s="111"/>
      <c r="O42" s="89"/>
    </row>
    <row r="43" spans="1:18" ht="18" customHeight="1" x14ac:dyDescent="0.25">
      <c r="A43" s="123" t="s">
        <v>91</v>
      </c>
      <c r="B43" s="124">
        <f t="shared" ref="B43:M43" si="8">B37+B39</f>
        <v>-2384667.3499999922</v>
      </c>
      <c r="C43" s="124">
        <f t="shared" si="8"/>
        <v>-2926634.959999999</v>
      </c>
      <c r="D43" s="124">
        <f t="shared" si="8"/>
        <v>-2577574.8099999912</v>
      </c>
      <c r="E43" s="124">
        <f t="shared" si="8"/>
        <v>2433662.0299999961</v>
      </c>
      <c r="F43" s="124">
        <f t="shared" si="8"/>
        <v>-4396635.2299999967</v>
      </c>
      <c r="G43" s="124">
        <f t="shared" si="8"/>
        <v>-1822176.8199999959</v>
      </c>
      <c r="H43" s="124">
        <f t="shared" si="8"/>
        <v>-332801.16000010248</v>
      </c>
      <c r="I43" s="124">
        <f t="shared" si="8"/>
        <v>-6533662.3600000069</v>
      </c>
      <c r="J43" s="124">
        <f t="shared" si="8"/>
        <v>-6096315.51000001</v>
      </c>
      <c r="K43" s="124">
        <f t="shared" si="8"/>
        <v>-6564844.0799999908</v>
      </c>
      <c r="L43" s="124">
        <f t="shared" si="8"/>
        <v>0</v>
      </c>
      <c r="M43" s="124">
        <f t="shared" si="8"/>
        <v>0</v>
      </c>
      <c r="N43" s="124">
        <f>N37+N39</f>
        <v>-31201650.249999911</v>
      </c>
      <c r="O43" s="89"/>
    </row>
    <row r="44" spans="1:18" s="113" customFormat="1" ht="15" customHeight="1" x14ac:dyDescent="0.25">
      <c r="B44" s="114"/>
      <c r="N44" s="114"/>
      <c r="O44" s="89"/>
      <c r="Q44" s="114"/>
      <c r="R44" s="115"/>
    </row>
    <row r="45" spans="1:18" s="113" customFormat="1" ht="33.6" customHeight="1" x14ac:dyDescent="0.25">
      <c r="A45" s="136" t="s">
        <v>121</v>
      </c>
      <c r="B45" s="136"/>
      <c r="C45" s="136"/>
      <c r="D45" s="136"/>
      <c r="E45" s="136"/>
      <c r="F45" s="136"/>
      <c r="G45" s="136"/>
      <c r="H45" s="136"/>
      <c r="I45" s="136"/>
      <c r="J45" s="136"/>
      <c r="K45" s="136"/>
      <c r="L45" s="136"/>
      <c r="M45" s="136"/>
      <c r="N45" s="136"/>
      <c r="O45" s="89"/>
      <c r="Q45" s="114"/>
      <c r="R45" s="115"/>
    </row>
    <row r="46" spans="1:18" s="113" customFormat="1" ht="15" customHeight="1" x14ac:dyDescent="0.25">
      <c r="B46" s="125"/>
      <c r="C46" s="125"/>
      <c r="D46" s="125"/>
      <c r="E46" s="125"/>
      <c r="F46" s="126">
        <f>+F45-F43</f>
        <v>4396635.2299999967</v>
      </c>
      <c r="G46" s="126">
        <f>+G45-G43</f>
        <v>1822176.8199999959</v>
      </c>
      <c r="H46" s="127"/>
      <c r="I46" s="125"/>
      <c r="J46" s="125"/>
      <c r="N46" s="114"/>
      <c r="O46" s="89"/>
      <c r="Q46" s="114"/>
      <c r="R46" s="115"/>
    </row>
    <row r="47" spans="1:18" s="113" customFormat="1" ht="15" customHeight="1" x14ac:dyDescent="0.25">
      <c r="B47" s="114"/>
      <c r="C47" s="114"/>
      <c r="D47" s="114"/>
      <c r="E47" s="114"/>
      <c r="F47" s="128"/>
      <c r="G47" s="128"/>
      <c r="H47" s="126"/>
      <c r="I47" s="114"/>
      <c r="J47" s="114"/>
      <c r="N47" s="114"/>
      <c r="O47" s="89"/>
    </row>
    <row r="48" spans="1:18" ht="15" customHeight="1" x14ac:dyDescent="0.25">
      <c r="L48" s="113"/>
      <c r="M48" s="113"/>
      <c r="N48" s="114"/>
      <c r="O48" s="89"/>
    </row>
  </sheetData>
  <mergeCells count="6">
    <mergeCell ref="A45:N45"/>
    <mergeCell ref="A2:N2"/>
    <mergeCell ref="A3:N3"/>
    <mergeCell ref="A4:N4"/>
    <mergeCell ref="A6:N6"/>
    <mergeCell ref="A8:N8"/>
  </mergeCells>
  <printOptions horizontalCentered="1"/>
  <pageMargins left="0.78740157480314965" right="0.59055118110236227" top="0.98425196850393704" bottom="0.59055118110236227" header="0.31496062992125984" footer="0.31496062992125984"/>
  <pageSetup paperSize="9" scale="57" orientation="landscape" r:id="rId1"/>
  <headerFooter>
    <oddFooter>&amp;C&amp;8Página &amp;P de &amp;N</oddFooter>
  </headerFooter>
  <colBreaks count="1" manualBreakCount="1">
    <brk id="14"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0BA89-ED47-4B28-9F42-7BD085954946}">
  <sheetPr>
    <pageSetUpPr fitToPage="1"/>
  </sheetPr>
  <dimension ref="A1:Q41"/>
  <sheetViews>
    <sheetView topLeftCell="A10" zoomScale="80" zoomScaleNormal="80" workbookViewId="0">
      <selection activeCell="E4" sqref="E1:E1048576"/>
    </sheetView>
  </sheetViews>
  <sheetFormatPr defaultColWidth="9.140625" defaultRowHeight="15" x14ac:dyDescent="0.25"/>
  <cols>
    <col min="1" max="1" width="64.42578125" style="1" customWidth="1"/>
    <col min="2" max="2" width="4.7109375" style="1" customWidth="1"/>
    <col min="3" max="3" width="13.7109375" style="1" customWidth="1"/>
    <col min="4" max="4" width="13.28515625" style="1" customWidth="1"/>
    <col min="5" max="5" width="10" style="1" hidden="1" customWidth="1"/>
    <col min="6" max="15" width="8.28515625" style="1" hidden="1" customWidth="1"/>
    <col min="16" max="16" width="2.85546875" style="1" customWidth="1"/>
    <col min="17" max="17" width="11" style="1" customWidth="1"/>
    <col min="18" max="16384" width="9.140625" style="1"/>
  </cols>
  <sheetData>
    <row r="1" spans="1:17" ht="32.450000000000003" customHeight="1" x14ac:dyDescent="0.25">
      <c r="A1" s="130" t="s">
        <v>26</v>
      </c>
      <c r="B1" s="130"/>
      <c r="C1" s="130"/>
      <c r="D1" s="130"/>
      <c r="E1" s="130"/>
      <c r="F1" s="130"/>
      <c r="G1" s="130"/>
      <c r="H1" s="130"/>
      <c r="I1" s="130"/>
      <c r="J1" s="130"/>
      <c r="K1" s="130"/>
      <c r="L1" s="130"/>
      <c r="M1" s="130"/>
      <c r="N1" s="130"/>
      <c r="O1" s="130"/>
      <c r="P1" s="130"/>
      <c r="Q1" s="130"/>
    </row>
    <row r="2" spans="1:17" ht="42" customHeight="1" x14ac:dyDescent="0.25">
      <c r="A2" s="137" t="s">
        <v>43</v>
      </c>
      <c r="B2" s="137"/>
      <c r="C2" s="137"/>
      <c r="D2" s="137"/>
      <c r="E2" s="137"/>
      <c r="F2" s="137"/>
      <c r="G2" s="137"/>
      <c r="H2" s="137"/>
      <c r="I2" s="137"/>
      <c r="J2" s="137"/>
      <c r="K2" s="137"/>
      <c r="L2" s="137"/>
      <c r="M2" s="137"/>
      <c r="N2" s="137"/>
      <c r="O2" s="137"/>
      <c r="P2" s="137"/>
      <c r="Q2" s="137"/>
    </row>
    <row r="3" spans="1:17" ht="30" customHeight="1" x14ac:dyDescent="0.25">
      <c r="A3" s="138" t="s">
        <v>42</v>
      </c>
      <c r="B3" s="138"/>
      <c r="C3" s="138"/>
      <c r="D3" s="138"/>
      <c r="E3" s="138"/>
      <c r="F3" s="138"/>
      <c r="G3" s="138"/>
      <c r="H3" s="138"/>
      <c r="I3" s="138"/>
      <c r="J3" s="138"/>
      <c r="K3" s="138"/>
      <c r="L3" s="138"/>
      <c r="M3" s="138"/>
      <c r="N3" s="138"/>
      <c r="O3" s="138"/>
      <c r="P3" s="138"/>
      <c r="Q3" s="138"/>
    </row>
    <row r="4" spans="1:17" s="4" customFormat="1" ht="18" customHeight="1" x14ac:dyDescent="0.3">
      <c r="A4" s="2"/>
      <c r="B4" s="3"/>
      <c r="C4" s="5"/>
      <c r="D4" s="5"/>
      <c r="E4" s="5"/>
      <c r="F4" s="5"/>
      <c r="G4" s="5"/>
      <c r="H4" s="5"/>
      <c r="I4" s="5"/>
      <c r="J4" s="5"/>
      <c r="K4" s="5"/>
      <c r="L4" s="5"/>
      <c r="M4" s="5"/>
      <c r="N4" s="5"/>
      <c r="O4" s="5"/>
    </row>
    <row r="5" spans="1:17" s="6" customFormat="1" x14ac:dyDescent="0.25">
      <c r="C5" s="7" t="s">
        <v>40</v>
      </c>
      <c r="D5" s="7" t="s">
        <v>35</v>
      </c>
      <c r="E5" s="7" t="s">
        <v>29</v>
      </c>
      <c r="F5" s="7" t="s">
        <v>30</v>
      </c>
      <c r="G5" s="7" t="s">
        <v>31</v>
      </c>
      <c r="H5" s="7" t="s">
        <v>32</v>
      </c>
      <c r="I5" s="7" t="s">
        <v>33</v>
      </c>
      <c r="J5" s="7" t="s">
        <v>34</v>
      </c>
      <c r="K5" s="7" t="s">
        <v>36</v>
      </c>
      <c r="L5" s="7" t="s">
        <v>37</v>
      </c>
      <c r="M5" s="7" t="s">
        <v>38</v>
      </c>
      <c r="N5" s="7" t="s">
        <v>39</v>
      </c>
      <c r="O5" s="7" t="s">
        <v>40</v>
      </c>
      <c r="Q5" s="7" t="s">
        <v>28</v>
      </c>
    </row>
    <row r="6" spans="1:17" s="8" customFormat="1" ht="12" thickBot="1" x14ac:dyDescent="0.3">
      <c r="C6" s="9">
        <v>2022</v>
      </c>
      <c r="D6" s="9">
        <v>2022</v>
      </c>
      <c r="E6" s="9">
        <v>2022</v>
      </c>
      <c r="F6" s="9">
        <v>2022</v>
      </c>
      <c r="G6" s="9">
        <v>2022</v>
      </c>
      <c r="H6" s="9">
        <v>2022</v>
      </c>
      <c r="I6" s="9">
        <v>2022</v>
      </c>
      <c r="J6" s="9">
        <v>2022</v>
      </c>
      <c r="K6" s="9">
        <v>2022</v>
      </c>
      <c r="L6" s="9">
        <v>2022</v>
      </c>
      <c r="M6" s="9">
        <v>2022</v>
      </c>
      <c r="N6" s="9">
        <v>2022</v>
      </c>
      <c r="O6" s="9">
        <v>2023</v>
      </c>
      <c r="Q6" s="9"/>
    </row>
    <row r="8" spans="1:17" s="11" customFormat="1" ht="16.5" thickBot="1" x14ac:dyDescent="0.3">
      <c r="A8" s="10" t="s">
        <v>0</v>
      </c>
      <c r="C8" s="12">
        <v>9586.0918899998433</v>
      </c>
      <c r="D8" s="12">
        <v>7692.8218899998374</v>
      </c>
      <c r="E8" s="12">
        <f>D39</f>
        <v>-0.19811000016215985</v>
      </c>
      <c r="F8" s="12">
        <f t="shared" ref="F8:O8" si="0">E39</f>
        <v>-0.19811000016215985</v>
      </c>
      <c r="G8" s="12">
        <f t="shared" si="0"/>
        <v>-0.19811000016215985</v>
      </c>
      <c r="H8" s="12">
        <f t="shared" si="0"/>
        <v>-0.19811000016215985</v>
      </c>
      <c r="I8" s="12">
        <f t="shared" si="0"/>
        <v>-0.19811000016215985</v>
      </c>
      <c r="J8" s="12">
        <f t="shared" si="0"/>
        <v>-0.19811000016215985</v>
      </c>
      <c r="K8" s="12">
        <f t="shared" si="0"/>
        <v>-0.19811000016215985</v>
      </c>
      <c r="L8" s="12">
        <f t="shared" si="0"/>
        <v>-0.19811000016215985</v>
      </c>
      <c r="M8" s="12">
        <f t="shared" si="0"/>
        <v>-0.19811000016215985</v>
      </c>
      <c r="N8" s="12">
        <f t="shared" si="0"/>
        <v>-0.19811000016215985</v>
      </c>
      <c r="O8" s="12">
        <f t="shared" si="0"/>
        <v>-0.19811000016215985</v>
      </c>
      <c r="Q8" s="12">
        <f>D8</f>
        <v>7692.8218899998374</v>
      </c>
    </row>
    <row r="10" spans="1:17" s="13" customFormat="1" ht="15.75" x14ac:dyDescent="0.25">
      <c r="A10" s="13" t="s">
        <v>1</v>
      </c>
    </row>
    <row r="11" spans="1:17" s="15" customFormat="1" ht="15.75" x14ac:dyDescent="0.25">
      <c r="A11" s="14" t="s">
        <v>2</v>
      </c>
      <c r="C11" s="16">
        <v>0</v>
      </c>
      <c r="D11" s="16">
        <v>0</v>
      </c>
      <c r="E11" s="16">
        <v>0</v>
      </c>
      <c r="F11" s="16">
        <v>0</v>
      </c>
      <c r="G11" s="16">
        <v>0</v>
      </c>
      <c r="H11" s="16">
        <v>0</v>
      </c>
      <c r="I11" s="16">
        <v>0</v>
      </c>
      <c r="J11" s="16">
        <v>0</v>
      </c>
      <c r="K11" s="16">
        <v>0</v>
      </c>
      <c r="L11" s="16">
        <v>0</v>
      </c>
      <c r="M11" s="16">
        <v>0</v>
      </c>
      <c r="N11" s="16">
        <v>0</v>
      </c>
      <c r="O11" s="16">
        <v>0</v>
      </c>
      <c r="Q11" s="16">
        <f t="shared" ref="Q11:Q13" si="1">SUM(E11:P11)</f>
        <v>0</v>
      </c>
    </row>
    <row r="12" spans="1:17" s="15" customFormat="1" ht="15.75" x14ac:dyDescent="0.25">
      <c r="A12" s="14" t="s">
        <v>3</v>
      </c>
      <c r="C12" s="16">
        <v>0</v>
      </c>
      <c r="D12" s="16">
        <v>0</v>
      </c>
      <c r="E12" s="16">
        <v>0</v>
      </c>
      <c r="F12" s="16">
        <v>0</v>
      </c>
      <c r="G12" s="16">
        <v>0</v>
      </c>
      <c r="H12" s="16">
        <v>0</v>
      </c>
      <c r="I12" s="16">
        <v>0</v>
      </c>
      <c r="J12" s="16">
        <v>0</v>
      </c>
      <c r="K12" s="16">
        <v>0</v>
      </c>
      <c r="L12" s="16">
        <v>0</v>
      </c>
      <c r="M12" s="16">
        <v>0</v>
      </c>
      <c r="N12" s="16">
        <v>0</v>
      </c>
      <c r="O12" s="16">
        <v>0</v>
      </c>
      <c r="Q12" s="16">
        <f t="shared" si="1"/>
        <v>0</v>
      </c>
    </row>
    <row r="13" spans="1:17" s="15" customFormat="1" ht="15.75" x14ac:dyDescent="0.25">
      <c r="A13" s="14" t="s">
        <v>4</v>
      </c>
      <c r="C13" s="16">
        <v>0</v>
      </c>
      <c r="D13" s="16">
        <v>0</v>
      </c>
      <c r="E13" s="16">
        <v>0</v>
      </c>
      <c r="F13" s="16">
        <v>0</v>
      </c>
      <c r="G13" s="16">
        <v>0</v>
      </c>
      <c r="H13" s="16">
        <v>0</v>
      </c>
      <c r="I13" s="16">
        <v>0</v>
      </c>
      <c r="J13" s="16">
        <v>0</v>
      </c>
      <c r="K13" s="16">
        <v>0</v>
      </c>
      <c r="L13" s="16">
        <v>0</v>
      </c>
      <c r="M13" s="16">
        <v>0</v>
      </c>
      <c r="N13" s="16">
        <v>0</v>
      </c>
      <c r="O13" s="16">
        <v>0</v>
      </c>
      <c r="Q13" s="16">
        <f t="shared" si="1"/>
        <v>0</v>
      </c>
    </row>
    <row r="14" spans="1:17" s="15" customFormat="1" ht="15.75" x14ac:dyDescent="0.25">
      <c r="A14" s="14" t="s">
        <v>5</v>
      </c>
      <c r="C14" s="16">
        <v>47004.01</v>
      </c>
      <c r="D14" s="16">
        <v>0</v>
      </c>
      <c r="E14" s="16">
        <v>0</v>
      </c>
      <c r="F14" s="16"/>
      <c r="G14" s="16"/>
      <c r="H14" s="16"/>
      <c r="I14" s="16"/>
      <c r="J14" s="16"/>
      <c r="K14" s="16"/>
      <c r="L14" s="16"/>
      <c r="M14" s="16"/>
      <c r="N14" s="16"/>
      <c r="O14" s="16"/>
      <c r="Q14" s="16">
        <f>SUM(D14:P14)</f>
        <v>0</v>
      </c>
    </row>
    <row r="15" spans="1:17" s="15" customFormat="1" ht="15.75" x14ac:dyDescent="0.25">
      <c r="A15" s="14" t="s">
        <v>6</v>
      </c>
      <c r="C15" s="16">
        <v>57.99</v>
      </c>
      <c r="D15" s="16">
        <v>9.98</v>
      </c>
      <c r="E15" s="16">
        <v>0</v>
      </c>
      <c r="F15" s="16"/>
      <c r="G15" s="16"/>
      <c r="H15" s="16"/>
      <c r="I15" s="16"/>
      <c r="J15" s="16"/>
      <c r="K15" s="16"/>
      <c r="L15" s="16"/>
      <c r="M15" s="16"/>
      <c r="N15" s="16"/>
      <c r="O15" s="16"/>
      <c r="Q15" s="16">
        <f t="shared" ref="Q15:Q16" si="2">SUM(D15:P15)</f>
        <v>9.98</v>
      </c>
    </row>
    <row r="16" spans="1:17" s="15" customFormat="1" ht="15.75" x14ac:dyDescent="0.25">
      <c r="A16" s="14" t="s">
        <v>7</v>
      </c>
      <c r="C16" s="16">
        <v>0.1</v>
      </c>
      <c r="D16" s="16">
        <v>0</v>
      </c>
      <c r="E16" s="16">
        <v>0</v>
      </c>
      <c r="F16" s="16"/>
      <c r="G16" s="16"/>
      <c r="H16" s="16"/>
      <c r="I16" s="16"/>
      <c r="J16" s="16"/>
      <c r="K16" s="16"/>
      <c r="L16" s="16"/>
      <c r="M16" s="16"/>
      <c r="N16" s="16"/>
      <c r="O16" s="16"/>
      <c r="Q16" s="16">
        <f t="shared" si="2"/>
        <v>0</v>
      </c>
    </row>
    <row r="17" spans="1:17" s="11" customFormat="1" ht="15.75" x14ac:dyDescent="0.25">
      <c r="A17" s="36" t="s">
        <v>8</v>
      </c>
      <c r="C17" s="18">
        <f t="shared" ref="C17" si="3">SUM(C11:C16)</f>
        <v>47062.1</v>
      </c>
      <c r="D17" s="18">
        <f t="shared" ref="D17:O17" si="4">SUM(D11:D16)</f>
        <v>9.98</v>
      </c>
      <c r="E17" s="18">
        <f t="shared" si="4"/>
        <v>0</v>
      </c>
      <c r="F17" s="18">
        <f t="shared" si="4"/>
        <v>0</v>
      </c>
      <c r="G17" s="18">
        <f t="shared" si="4"/>
        <v>0</v>
      </c>
      <c r="H17" s="18">
        <f t="shared" si="4"/>
        <v>0</v>
      </c>
      <c r="I17" s="18">
        <f t="shared" si="4"/>
        <v>0</v>
      </c>
      <c r="J17" s="18">
        <f t="shared" si="4"/>
        <v>0</v>
      </c>
      <c r="K17" s="18">
        <f t="shared" si="4"/>
        <v>0</v>
      </c>
      <c r="L17" s="18">
        <f t="shared" si="4"/>
        <v>0</v>
      </c>
      <c r="M17" s="18">
        <f t="shared" si="4"/>
        <v>0</v>
      </c>
      <c r="N17" s="18">
        <f t="shared" si="4"/>
        <v>0</v>
      </c>
      <c r="O17" s="18">
        <f t="shared" si="4"/>
        <v>0</v>
      </c>
      <c r="Q17" s="18">
        <f t="shared" ref="Q17" si="5">SUM(Q11:Q16)</f>
        <v>9.98</v>
      </c>
    </row>
    <row r="18" spans="1:17" x14ac:dyDescent="0.25">
      <c r="C18" s="19"/>
      <c r="D18" s="19"/>
      <c r="E18" s="19"/>
      <c r="F18" s="19"/>
      <c r="G18" s="19"/>
      <c r="H18" s="19"/>
      <c r="I18" s="19"/>
      <c r="J18" s="19"/>
      <c r="K18" s="19"/>
      <c r="L18" s="19"/>
      <c r="M18" s="19"/>
      <c r="N18" s="19"/>
      <c r="O18" s="19"/>
      <c r="Q18" s="19"/>
    </row>
    <row r="19" spans="1:17" s="13" customFormat="1" ht="15.75" x14ac:dyDescent="0.25">
      <c r="A19" s="13" t="s">
        <v>9</v>
      </c>
      <c r="C19" s="20"/>
      <c r="D19" s="20"/>
      <c r="E19" s="20"/>
      <c r="F19" s="20"/>
      <c r="G19" s="20"/>
      <c r="H19" s="20"/>
      <c r="I19" s="20"/>
      <c r="J19" s="20"/>
      <c r="K19" s="20"/>
      <c r="L19" s="20"/>
      <c r="M19" s="20"/>
      <c r="N19" s="20"/>
      <c r="O19" s="20"/>
      <c r="Q19" s="20"/>
    </row>
    <row r="20" spans="1:17" s="15" customFormat="1" ht="15.75" x14ac:dyDescent="0.25">
      <c r="A20" s="14" t="s">
        <v>10</v>
      </c>
      <c r="C20" s="21">
        <v>-29385.919999999998</v>
      </c>
      <c r="D20" s="16">
        <v>-9463.81</v>
      </c>
      <c r="E20" s="21">
        <v>0</v>
      </c>
      <c r="F20" s="21"/>
      <c r="G20" s="21"/>
      <c r="H20" s="21"/>
      <c r="I20" s="21"/>
      <c r="J20" s="21"/>
      <c r="K20" s="21"/>
      <c r="L20" s="21"/>
      <c r="M20" s="21"/>
      <c r="N20" s="21"/>
      <c r="O20" s="21"/>
      <c r="Q20" s="16">
        <f t="shared" ref="Q20:Q22" si="6">SUM(D20:P20)</f>
        <v>-9463.81</v>
      </c>
    </row>
    <row r="21" spans="1:17" s="15" customFormat="1" ht="15.75" x14ac:dyDescent="0.25">
      <c r="A21" s="14" t="s">
        <v>11</v>
      </c>
      <c r="C21" s="16">
        <v>0</v>
      </c>
      <c r="D21" s="16">
        <v>0</v>
      </c>
      <c r="E21" s="21">
        <v>0</v>
      </c>
      <c r="F21" s="21">
        <v>0</v>
      </c>
      <c r="G21" s="16">
        <v>0</v>
      </c>
      <c r="H21" s="16">
        <v>0</v>
      </c>
      <c r="I21" s="16">
        <v>0</v>
      </c>
      <c r="J21" s="16">
        <v>0</v>
      </c>
      <c r="K21" s="16">
        <v>0</v>
      </c>
      <c r="L21" s="16">
        <v>0</v>
      </c>
      <c r="M21" s="16">
        <v>0</v>
      </c>
      <c r="N21" s="16">
        <v>0</v>
      </c>
      <c r="O21" s="16">
        <v>0</v>
      </c>
      <c r="Q21" s="16">
        <f t="shared" si="6"/>
        <v>0</v>
      </c>
    </row>
    <row r="22" spans="1:17" s="15" customFormat="1" ht="15.75" x14ac:dyDescent="0.25">
      <c r="A22" s="14" t="s">
        <v>12</v>
      </c>
      <c r="C22" s="21">
        <v>-1770.79</v>
      </c>
      <c r="D22" s="21">
        <v>1701.55</v>
      </c>
      <c r="E22" s="21">
        <v>0</v>
      </c>
      <c r="F22" s="21"/>
      <c r="G22" s="21"/>
      <c r="H22" s="21"/>
      <c r="I22" s="21"/>
      <c r="J22" s="21"/>
      <c r="K22" s="21"/>
      <c r="L22" s="21"/>
      <c r="M22" s="21"/>
      <c r="N22" s="21"/>
      <c r="O22" s="21"/>
      <c r="Q22" s="16">
        <f t="shared" si="6"/>
        <v>1701.55</v>
      </c>
    </row>
    <row r="23" spans="1:17" s="15" customFormat="1" ht="15.75" x14ac:dyDescent="0.25">
      <c r="A23" s="22" t="s">
        <v>13</v>
      </c>
      <c r="C23" s="37">
        <f t="shared" ref="C23" si="7">SUM(C20:C22)</f>
        <v>-31156.71</v>
      </c>
      <c r="D23" s="37">
        <f t="shared" ref="D23:O23" si="8">SUM(D20:D22)</f>
        <v>-7762.2599999999993</v>
      </c>
      <c r="E23" s="37">
        <f t="shared" si="8"/>
        <v>0</v>
      </c>
      <c r="F23" s="37">
        <f t="shared" si="8"/>
        <v>0</v>
      </c>
      <c r="G23" s="37">
        <f t="shared" si="8"/>
        <v>0</v>
      </c>
      <c r="H23" s="37">
        <f t="shared" si="8"/>
        <v>0</v>
      </c>
      <c r="I23" s="37">
        <f t="shared" si="8"/>
        <v>0</v>
      </c>
      <c r="J23" s="37">
        <f t="shared" si="8"/>
        <v>0</v>
      </c>
      <c r="K23" s="37">
        <f t="shared" si="8"/>
        <v>0</v>
      </c>
      <c r="L23" s="37">
        <f t="shared" si="8"/>
        <v>0</v>
      </c>
      <c r="M23" s="37">
        <f t="shared" si="8"/>
        <v>0</v>
      </c>
      <c r="N23" s="37">
        <f t="shared" si="8"/>
        <v>0</v>
      </c>
      <c r="O23" s="37">
        <f t="shared" si="8"/>
        <v>0</v>
      </c>
      <c r="Q23" s="37">
        <f t="shared" ref="Q23" si="9">SUM(Q20:Q22)</f>
        <v>-7762.2599999999993</v>
      </c>
    </row>
    <row r="24" spans="1:17" s="15" customFormat="1" ht="15.75" x14ac:dyDescent="0.25">
      <c r="A24" s="14" t="s">
        <v>14</v>
      </c>
      <c r="C24" s="21">
        <v>-6299.79</v>
      </c>
      <c r="D24" s="16">
        <v>-33.75</v>
      </c>
      <c r="E24" s="21">
        <v>0</v>
      </c>
      <c r="F24" s="21"/>
      <c r="G24" s="21"/>
      <c r="H24" s="21"/>
      <c r="I24" s="21"/>
      <c r="J24" s="21"/>
      <c r="K24" s="21"/>
      <c r="L24" s="21"/>
      <c r="M24" s="21"/>
      <c r="N24" s="21"/>
      <c r="O24" s="21"/>
      <c r="Q24" s="16">
        <f t="shared" ref="Q24:Q26" si="10">SUM(D24:P24)</f>
        <v>-33.75</v>
      </c>
    </row>
    <row r="25" spans="1:17" s="15" customFormat="1" ht="15.75" x14ac:dyDescent="0.25">
      <c r="A25" s="14" t="s">
        <v>15</v>
      </c>
      <c r="C25" s="21">
        <v>-8755.4</v>
      </c>
      <c r="D25" s="16">
        <v>0</v>
      </c>
      <c r="E25" s="21">
        <v>0</v>
      </c>
      <c r="F25" s="21"/>
      <c r="G25" s="21"/>
      <c r="H25" s="21"/>
      <c r="I25" s="21"/>
      <c r="J25" s="21"/>
      <c r="K25" s="21"/>
      <c r="L25" s="21"/>
      <c r="M25" s="21"/>
      <c r="N25" s="21"/>
      <c r="O25" s="21"/>
      <c r="Q25" s="16">
        <f t="shared" si="10"/>
        <v>0</v>
      </c>
    </row>
    <row r="26" spans="1:17" s="15" customFormat="1" ht="15.75" x14ac:dyDescent="0.25">
      <c r="A26" s="14" t="s">
        <v>7</v>
      </c>
      <c r="C26" s="21">
        <v>-2026.3</v>
      </c>
      <c r="D26" s="16">
        <v>0</v>
      </c>
      <c r="E26" s="21">
        <v>0</v>
      </c>
      <c r="F26" s="21"/>
      <c r="G26" s="21"/>
      <c r="H26" s="21"/>
      <c r="I26" s="21"/>
      <c r="J26" s="21"/>
      <c r="K26" s="21"/>
      <c r="L26" s="21"/>
      <c r="M26" s="21"/>
      <c r="N26" s="21"/>
      <c r="O26" s="21"/>
      <c r="Q26" s="16">
        <f t="shared" si="10"/>
        <v>0</v>
      </c>
    </row>
    <row r="27" spans="1:17" s="11" customFormat="1" ht="15.75" x14ac:dyDescent="0.25">
      <c r="A27" s="17" t="s">
        <v>8</v>
      </c>
      <c r="C27" s="23">
        <f t="shared" ref="C27" si="11">SUM(C23:C26)</f>
        <v>-48238.200000000004</v>
      </c>
      <c r="D27" s="23">
        <f t="shared" ref="D27:O27" si="12">SUM(D23:D26)</f>
        <v>-7796.0099999999993</v>
      </c>
      <c r="E27" s="23">
        <f t="shared" si="12"/>
        <v>0</v>
      </c>
      <c r="F27" s="23">
        <f t="shared" si="12"/>
        <v>0</v>
      </c>
      <c r="G27" s="23">
        <f t="shared" si="12"/>
        <v>0</v>
      </c>
      <c r="H27" s="23">
        <f t="shared" si="12"/>
        <v>0</v>
      </c>
      <c r="I27" s="23">
        <f t="shared" si="12"/>
        <v>0</v>
      </c>
      <c r="J27" s="23">
        <f t="shared" si="12"/>
        <v>0</v>
      </c>
      <c r="K27" s="23">
        <f t="shared" si="12"/>
        <v>0</v>
      </c>
      <c r="L27" s="23">
        <f t="shared" si="12"/>
        <v>0</v>
      </c>
      <c r="M27" s="23">
        <f t="shared" si="12"/>
        <v>0</v>
      </c>
      <c r="N27" s="23">
        <f t="shared" si="12"/>
        <v>0</v>
      </c>
      <c r="O27" s="23">
        <f t="shared" si="12"/>
        <v>0</v>
      </c>
      <c r="Q27" s="23">
        <f t="shared" ref="Q27" si="13">SUM(Q23:Q26)</f>
        <v>-7796.0099999999993</v>
      </c>
    </row>
    <row r="28" spans="1:17" x14ac:dyDescent="0.25">
      <c r="C28" s="19"/>
      <c r="D28" s="19"/>
      <c r="E28" s="19"/>
      <c r="F28" s="19"/>
      <c r="G28" s="19"/>
      <c r="H28" s="19"/>
      <c r="I28" s="19"/>
      <c r="J28" s="19"/>
      <c r="K28" s="19"/>
      <c r="L28" s="19"/>
      <c r="M28" s="19"/>
      <c r="N28" s="19"/>
      <c r="O28" s="19"/>
      <c r="Q28" s="19"/>
    </row>
    <row r="29" spans="1:17" s="24" customFormat="1" ht="15.75" x14ac:dyDescent="0.25">
      <c r="A29" s="13" t="s">
        <v>16</v>
      </c>
      <c r="B29" s="13"/>
      <c r="C29" s="20"/>
      <c r="D29" s="20"/>
      <c r="E29" s="20"/>
      <c r="F29" s="20"/>
      <c r="G29" s="20"/>
      <c r="H29" s="20"/>
      <c r="I29" s="20"/>
      <c r="J29" s="20"/>
      <c r="K29" s="20"/>
      <c r="L29" s="20"/>
      <c r="M29" s="20"/>
      <c r="N29" s="20"/>
      <c r="O29" s="20"/>
      <c r="Q29" s="20"/>
    </row>
    <row r="30" spans="1:17" s="25" customFormat="1" ht="15.75" x14ac:dyDescent="0.25">
      <c r="A30" s="14" t="s">
        <v>17</v>
      </c>
      <c r="B30" s="15"/>
      <c r="C30" s="21">
        <v>0</v>
      </c>
      <c r="D30" s="21">
        <v>0</v>
      </c>
      <c r="E30" s="21">
        <v>0</v>
      </c>
      <c r="F30" s="21">
        <v>0</v>
      </c>
      <c r="G30" s="21">
        <v>0</v>
      </c>
      <c r="H30" s="21">
        <v>0</v>
      </c>
      <c r="I30" s="21">
        <v>0</v>
      </c>
      <c r="J30" s="21">
        <v>0</v>
      </c>
      <c r="K30" s="21">
        <v>0</v>
      </c>
      <c r="L30" s="21">
        <v>0</v>
      </c>
      <c r="M30" s="21">
        <v>0</v>
      </c>
      <c r="N30" s="21">
        <v>0</v>
      </c>
      <c r="O30" s="21">
        <v>0</v>
      </c>
      <c r="Q30" s="16">
        <f>SUM(E30:P30)</f>
        <v>0</v>
      </c>
    </row>
    <row r="31" spans="1:17" s="25" customFormat="1" ht="15.75" x14ac:dyDescent="0.25">
      <c r="A31" s="14" t="s">
        <v>18</v>
      </c>
      <c r="B31" s="15"/>
      <c r="C31" s="21">
        <v>0</v>
      </c>
      <c r="D31" s="21">
        <v>0</v>
      </c>
      <c r="E31" s="21">
        <v>0</v>
      </c>
      <c r="F31" s="21">
        <v>0</v>
      </c>
      <c r="G31" s="21">
        <v>0</v>
      </c>
      <c r="H31" s="21">
        <v>0</v>
      </c>
      <c r="I31" s="21">
        <v>0</v>
      </c>
      <c r="J31" s="21">
        <v>0</v>
      </c>
      <c r="K31" s="21">
        <v>0</v>
      </c>
      <c r="L31" s="21">
        <v>0</v>
      </c>
      <c r="M31" s="21">
        <v>0</v>
      </c>
      <c r="N31" s="21">
        <v>0</v>
      </c>
      <c r="O31" s="21">
        <v>0</v>
      </c>
      <c r="Q31" s="16">
        <f>SUM(E31:P31)</f>
        <v>0</v>
      </c>
    </row>
    <row r="32" spans="1:17" s="25" customFormat="1" ht="15.75" x14ac:dyDescent="0.25">
      <c r="A32" s="14" t="s">
        <v>19</v>
      </c>
      <c r="B32" s="15"/>
      <c r="C32" s="21">
        <f>-706.49+0.4</f>
        <v>-706.09</v>
      </c>
      <c r="D32" s="21">
        <v>59.26</v>
      </c>
      <c r="E32" s="21"/>
      <c r="F32" s="21"/>
      <c r="G32" s="21"/>
      <c r="H32" s="21"/>
      <c r="I32" s="21"/>
      <c r="J32" s="21"/>
      <c r="K32" s="21"/>
      <c r="L32" s="21"/>
      <c r="M32" s="21"/>
      <c r="N32" s="21"/>
      <c r="O32" s="21"/>
      <c r="Q32" s="16">
        <f>SUM(D32:P32)</f>
        <v>59.26</v>
      </c>
    </row>
    <row r="33" spans="1:17" s="26" customFormat="1" ht="15.75" x14ac:dyDescent="0.25">
      <c r="A33" s="17" t="s">
        <v>8</v>
      </c>
      <c r="B33" s="11"/>
      <c r="C33" s="23">
        <f t="shared" ref="C33" si="14">SUM(C30:C32)</f>
        <v>-706.09</v>
      </c>
      <c r="D33" s="23">
        <f t="shared" ref="D33:O33" si="15">SUM(D30:D32)</f>
        <v>59.26</v>
      </c>
      <c r="E33" s="23">
        <f t="shared" si="15"/>
        <v>0</v>
      </c>
      <c r="F33" s="23">
        <f t="shared" si="15"/>
        <v>0</v>
      </c>
      <c r="G33" s="23">
        <f t="shared" si="15"/>
        <v>0</v>
      </c>
      <c r="H33" s="23">
        <f t="shared" si="15"/>
        <v>0</v>
      </c>
      <c r="I33" s="23">
        <f t="shared" si="15"/>
        <v>0</v>
      </c>
      <c r="J33" s="23">
        <f t="shared" si="15"/>
        <v>0</v>
      </c>
      <c r="K33" s="23">
        <f t="shared" si="15"/>
        <v>0</v>
      </c>
      <c r="L33" s="23">
        <f t="shared" si="15"/>
        <v>0</v>
      </c>
      <c r="M33" s="23">
        <f t="shared" si="15"/>
        <v>0</v>
      </c>
      <c r="N33" s="23">
        <f t="shared" si="15"/>
        <v>0</v>
      </c>
      <c r="O33" s="23">
        <f t="shared" si="15"/>
        <v>0</v>
      </c>
      <c r="Q33" s="23">
        <f t="shared" ref="Q33" si="16">SUM(Q30:Q32)</f>
        <v>59.26</v>
      </c>
    </row>
    <row r="34" spans="1:17" x14ac:dyDescent="0.25">
      <c r="C34" s="19"/>
      <c r="D34" s="19"/>
      <c r="E34" s="19"/>
      <c r="F34" s="19"/>
      <c r="G34" s="19"/>
      <c r="H34" s="19"/>
      <c r="I34" s="19"/>
      <c r="J34" s="19"/>
      <c r="K34" s="19"/>
      <c r="L34" s="19"/>
      <c r="M34" s="19"/>
      <c r="N34" s="19"/>
      <c r="O34" s="19"/>
      <c r="Q34" s="19"/>
    </row>
    <row r="35" spans="1:17" s="11" customFormat="1" ht="15.75" x14ac:dyDescent="0.25">
      <c r="A35" s="27" t="s">
        <v>20</v>
      </c>
      <c r="C35" s="28">
        <f t="shared" ref="C35:D35" si="17">C17+C27+C33</f>
        <v>-1882.190000000006</v>
      </c>
      <c r="D35" s="28">
        <f t="shared" si="17"/>
        <v>-7726.7699999999995</v>
      </c>
      <c r="E35" s="28">
        <f t="shared" ref="E35:O35" si="18">E17+E27+E33</f>
        <v>0</v>
      </c>
      <c r="F35" s="28">
        <f t="shared" si="18"/>
        <v>0</v>
      </c>
      <c r="G35" s="28">
        <f t="shared" si="18"/>
        <v>0</v>
      </c>
      <c r="H35" s="28">
        <f t="shared" si="18"/>
        <v>0</v>
      </c>
      <c r="I35" s="28">
        <f t="shared" si="18"/>
        <v>0</v>
      </c>
      <c r="J35" s="28">
        <f t="shared" si="18"/>
        <v>0</v>
      </c>
      <c r="K35" s="28">
        <f t="shared" si="18"/>
        <v>0</v>
      </c>
      <c r="L35" s="28">
        <f t="shared" si="18"/>
        <v>0</v>
      </c>
      <c r="M35" s="28">
        <f t="shared" si="18"/>
        <v>0</v>
      </c>
      <c r="N35" s="28">
        <f t="shared" si="18"/>
        <v>0</v>
      </c>
      <c r="O35" s="28">
        <f t="shared" si="18"/>
        <v>0</v>
      </c>
      <c r="Q35" s="28">
        <f t="shared" ref="Q35" si="19">Q17+Q27+Q33</f>
        <v>-7726.7699999999995</v>
      </c>
    </row>
    <row r="36" spans="1:17" s="29" customFormat="1" ht="15.75" x14ac:dyDescent="0.25">
      <c r="C36" s="30"/>
      <c r="D36" s="30"/>
      <c r="E36" s="30"/>
      <c r="F36" s="30"/>
      <c r="G36" s="30"/>
      <c r="H36" s="30"/>
      <c r="I36" s="30"/>
      <c r="J36" s="30"/>
      <c r="K36" s="30"/>
      <c r="L36" s="30"/>
      <c r="M36" s="30"/>
      <c r="N36" s="30"/>
      <c r="O36" s="30"/>
      <c r="Q36" s="30"/>
    </row>
    <row r="37" spans="1:17" s="33" customFormat="1" ht="15.75" x14ac:dyDescent="0.25">
      <c r="A37" s="31" t="s">
        <v>21</v>
      </c>
      <c r="B37" s="29"/>
      <c r="C37" s="32">
        <v>-11.08</v>
      </c>
      <c r="D37" s="32">
        <v>33.75</v>
      </c>
      <c r="E37" s="32">
        <v>0</v>
      </c>
      <c r="F37" s="32"/>
      <c r="G37" s="32"/>
      <c r="H37" s="32"/>
      <c r="I37" s="32"/>
      <c r="J37" s="32"/>
      <c r="K37" s="32"/>
      <c r="L37" s="32"/>
      <c r="M37" s="32"/>
      <c r="N37" s="32"/>
      <c r="O37" s="32"/>
      <c r="Q37" s="16">
        <f>SUM(D37:P37)</f>
        <v>33.75</v>
      </c>
    </row>
    <row r="38" spans="1:17" x14ac:dyDescent="0.25">
      <c r="C38" s="19"/>
      <c r="D38" s="19"/>
      <c r="E38" s="19"/>
      <c r="F38" s="19"/>
      <c r="G38" s="19"/>
      <c r="H38" s="19"/>
      <c r="I38" s="19"/>
      <c r="J38" s="19"/>
      <c r="K38" s="19"/>
      <c r="L38" s="19"/>
      <c r="M38" s="19"/>
      <c r="N38" s="19"/>
      <c r="O38" s="19"/>
      <c r="Q38" s="19"/>
    </row>
    <row r="39" spans="1:17" s="11" customFormat="1" ht="16.5" thickBot="1" x14ac:dyDescent="0.3">
      <c r="A39" s="34" t="s">
        <v>22</v>
      </c>
      <c r="C39" s="35">
        <f t="shared" ref="C39" si="20">C8+C35+C37</f>
        <v>7692.8218899998374</v>
      </c>
      <c r="D39" s="35">
        <f t="shared" ref="D39:O39" si="21">D8+D35+D37</f>
        <v>-0.19811000016215985</v>
      </c>
      <c r="E39" s="35">
        <f t="shared" si="21"/>
        <v>-0.19811000016215985</v>
      </c>
      <c r="F39" s="35">
        <f t="shared" si="21"/>
        <v>-0.19811000016215985</v>
      </c>
      <c r="G39" s="35">
        <f t="shared" si="21"/>
        <v>-0.19811000016215985</v>
      </c>
      <c r="H39" s="35">
        <f t="shared" si="21"/>
        <v>-0.19811000016215985</v>
      </c>
      <c r="I39" s="35">
        <f t="shared" si="21"/>
        <v>-0.19811000016215985</v>
      </c>
      <c r="J39" s="35">
        <f t="shared" si="21"/>
        <v>-0.19811000016215985</v>
      </c>
      <c r="K39" s="35">
        <f t="shared" si="21"/>
        <v>-0.19811000016215985</v>
      </c>
      <c r="L39" s="35">
        <f t="shared" si="21"/>
        <v>-0.19811000016215985</v>
      </c>
      <c r="M39" s="35">
        <f t="shared" si="21"/>
        <v>-0.19811000016215985</v>
      </c>
      <c r="N39" s="35">
        <f t="shared" si="21"/>
        <v>-0.19811000016215985</v>
      </c>
      <c r="O39" s="35">
        <f t="shared" si="21"/>
        <v>-0.19811000016215985</v>
      </c>
      <c r="Q39" s="35">
        <f t="shared" ref="Q39" si="22">Q8+Q35+Q37</f>
        <v>-0.19811000016215985</v>
      </c>
    </row>
    <row r="40" spans="1:17" x14ac:dyDescent="0.25">
      <c r="C40" s="19"/>
      <c r="D40" s="19"/>
      <c r="E40" s="19"/>
      <c r="F40" s="19"/>
      <c r="G40" s="19"/>
      <c r="H40" s="19"/>
      <c r="I40" s="19"/>
      <c r="J40" s="19"/>
      <c r="K40" s="19"/>
      <c r="L40" s="19"/>
      <c r="M40" s="19"/>
      <c r="N40" s="19"/>
      <c r="O40" s="19"/>
    </row>
    <row r="41" spans="1:17" x14ac:dyDescent="0.25">
      <c r="A41" s="1" t="s">
        <v>41</v>
      </c>
    </row>
  </sheetData>
  <mergeCells count="3">
    <mergeCell ref="A1:Q1"/>
    <mergeCell ref="A2:Q2"/>
    <mergeCell ref="A3:Q3"/>
  </mergeCells>
  <printOptions horizontalCentered="1"/>
  <pageMargins left="0.70866141732283472" right="0.70866141732283472" top="1.1811023622047245" bottom="0.59055118110236227" header="0.31496062992125984" footer="0.31496062992125984"/>
  <pageSetup paperSize="9" scale="70" orientation="landscape" r:id="rId1"/>
  <headerFooter>
    <oddHeader>&amp;L&amp;G</oddHeader>
    <oddFooter>&amp;C &amp;P de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EDC66F7F8831F4D9FE825063E91EA47" ma:contentTypeVersion="14" ma:contentTypeDescription="Crie um novo documento." ma:contentTypeScope="" ma:versionID="1de7728f00bbc907be4722b6fb5ed451">
  <xsd:schema xmlns:xsd="http://www.w3.org/2001/XMLSchema" xmlns:xs="http://www.w3.org/2001/XMLSchema" xmlns:p="http://schemas.microsoft.com/office/2006/metadata/properties" xmlns:ns2="51dc639e-eb91-41c6-b529-55cb56a213bc" xmlns:ns3="dfe9784c-58ab-490f-8280-38a1b15a4556" targetNamespace="http://schemas.microsoft.com/office/2006/metadata/properties" ma:root="true" ma:fieldsID="dd4461b7a667fcf355d6f3f9347aea14" ns2:_="" ns3:_="">
    <xsd:import namespace="51dc639e-eb91-41c6-b529-55cb56a213bc"/>
    <xsd:import namespace="dfe9784c-58ab-490f-8280-38a1b15a4556"/>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dc639e-eb91-41c6-b529-55cb56a213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6121573e-7971-4c75-87cc-f1d170a9181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fe9784c-58ab-490f-8280-38a1b15a4556"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4c11d4e-e383-4497-84dc-8459f3d44e76}" ma:internalName="TaxCatchAll" ma:showField="CatchAllData" ma:web="dfe9784c-58ab-490f-8280-38a1b15a4556">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fe9784c-58ab-490f-8280-38a1b15a4556" xsi:nil="true"/>
    <lcf76f155ced4ddcb4097134ff3c332f xmlns="51dc639e-eb91-41c6-b529-55cb56a213b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AC5AE3C-A437-4B92-877C-1B35BACAF73F}"/>
</file>

<file path=customXml/itemProps2.xml><?xml version="1.0" encoding="utf-8"?>
<ds:datastoreItem xmlns:ds="http://schemas.openxmlformats.org/officeDocument/2006/customXml" ds:itemID="{FB400BA3-4F4F-4F27-BEDF-2EEDCC7A987A}"/>
</file>

<file path=customXml/itemProps3.xml><?xml version="1.0" encoding="utf-8"?>
<ds:datastoreItem xmlns:ds="http://schemas.openxmlformats.org/officeDocument/2006/customXml" ds:itemID="{0CA15203-C066-42F8-92BC-9D1BC8628E0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5</vt:i4>
      </vt:variant>
      <vt:variant>
        <vt:lpstr>Intervalos Nomeados</vt:lpstr>
      </vt:variant>
      <vt:variant>
        <vt:i4>4</vt:i4>
      </vt:variant>
    </vt:vector>
  </HeadingPairs>
  <TitlesOfParts>
    <vt:vector size="9" baseType="lpstr">
      <vt:lpstr>CONCILIAÇÃO</vt:lpstr>
      <vt:lpstr>DFC </vt:lpstr>
      <vt:lpstr>BALANÇO</vt:lpstr>
      <vt:lpstr>DRE</vt:lpstr>
      <vt:lpstr>ICESP-CGs OP 88700_701</vt:lpstr>
      <vt:lpstr>CONCILIAÇÃO!Area_de_impressao</vt:lpstr>
      <vt:lpstr>'DFC '!Area_de_impressao</vt:lpstr>
      <vt:lpstr>DRE!Area_de_impressao</vt:lpstr>
      <vt:lpstr>'ICESP-CGs OP 88700_701'!Area_de_impressao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Cristiane Crespi</dc:creator>
  <cp:lastModifiedBy>Daniela Sousa de Brito Ignacio</cp:lastModifiedBy>
  <cp:lastPrinted>2025-12-18T16:41:39Z</cp:lastPrinted>
  <dcterms:created xsi:type="dcterms:W3CDTF">2018-09-18T19:31:35Z</dcterms:created>
  <dcterms:modified xsi:type="dcterms:W3CDTF">2025-12-30T17:19:10Z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0x0101000EDC66F7F8831F4D9FE825063E91EA47</vt:lpwstr>
  </property>
</Properties>
</file>