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6D14524F-2A95-42C6-8F94-159DC3E8C5B2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2" i="157" l="1"/>
  <c r="L46" i="157"/>
  <c r="L44" i="157"/>
  <c r="L43" i="157"/>
  <c r="L42" i="157"/>
  <c r="L39" i="157"/>
  <c r="L38" i="157" s="1"/>
  <c r="L35" i="157"/>
  <c r="L28" i="157"/>
  <c r="L21" i="157"/>
  <c r="L25" i="157" s="1"/>
  <c r="L16" i="157"/>
  <c r="L14" i="157"/>
  <c r="L11" i="157"/>
  <c r="B92" i="155"/>
  <c r="B89" i="155"/>
  <c r="B85" i="155"/>
  <c r="B80" i="155"/>
  <c r="L72" i="155"/>
  <c r="L67" i="155"/>
  <c r="L44" i="155"/>
  <c r="L40" i="155"/>
  <c r="L35" i="155"/>
  <c r="L25" i="155"/>
  <c r="L55" i="155" s="1"/>
  <c r="L22" i="155"/>
  <c r="L11" i="155"/>
  <c r="K62" i="157"/>
  <c r="K43" i="157"/>
  <c r="K39" i="157"/>
  <c r="K38" i="157" s="1"/>
  <c r="K35" i="157"/>
  <c r="K28" i="157" s="1"/>
  <c r="K56" i="157" s="1"/>
  <c r="K63" i="157" s="1"/>
  <c r="K21" i="157"/>
  <c r="K16" i="157"/>
  <c r="K25" i="157" s="1"/>
  <c r="K14" i="157"/>
  <c r="K11" i="157"/>
  <c r="L26" i="157" l="1"/>
  <c r="L56" i="157"/>
  <c r="L63" i="157" s="1"/>
  <c r="L57" i="155"/>
  <c r="L59" i="155"/>
  <c r="K26" i="157"/>
  <c r="K64" i="157" s="1"/>
  <c r="K72" i="155"/>
  <c r="K67" i="155"/>
  <c r="K44" i="155"/>
  <c r="K40" i="155"/>
  <c r="K35" i="155"/>
  <c r="K25" i="155"/>
  <c r="K55" i="155" s="1"/>
  <c r="K22" i="155"/>
  <c r="J62" i="157"/>
  <c r="J43" i="157"/>
  <c r="J39" i="157"/>
  <c r="J38" i="157" s="1"/>
  <c r="J35" i="157"/>
  <c r="J28" i="157" s="1"/>
  <c r="J21" i="157"/>
  <c r="J25" i="157" s="1"/>
  <c r="J26" i="157" s="1"/>
  <c r="J16" i="157"/>
  <c r="J14" i="157"/>
  <c r="J11" i="157"/>
  <c r="J72" i="155"/>
  <c r="J67" i="155"/>
  <c r="J55" i="155"/>
  <c r="J57" i="155" s="1"/>
  <c r="J44" i="155"/>
  <c r="J40" i="155"/>
  <c r="J35" i="155"/>
  <c r="J25" i="155"/>
  <c r="J22" i="155"/>
  <c r="L64" i="157" l="1"/>
  <c r="K57" i="155"/>
  <c r="J56" i="157"/>
  <c r="J63" i="157" s="1"/>
  <c r="J64" i="157" s="1"/>
  <c r="I62" i="157" l="1"/>
  <c r="I43" i="157"/>
  <c r="I39" i="157"/>
  <c r="I38" i="157" s="1"/>
  <c r="I35" i="157"/>
  <c r="I28" i="157" s="1"/>
  <c r="I21" i="157"/>
  <c r="I16" i="157"/>
  <c r="I14" i="157"/>
  <c r="I11" i="157"/>
  <c r="N71" i="157"/>
  <c r="I72" i="155"/>
  <c r="I67" i="155"/>
  <c r="I44" i="155"/>
  <c r="I40" i="155"/>
  <c r="I35" i="155"/>
  <c r="I25" i="155"/>
  <c r="I55" i="155" s="1"/>
  <c r="I22" i="155"/>
  <c r="H62" i="157"/>
  <c r="H43" i="157"/>
  <c r="H39" i="157"/>
  <c r="H38" i="157" s="1"/>
  <c r="H35" i="157"/>
  <c r="H28" i="157" s="1"/>
  <c r="H21" i="157"/>
  <c r="H16" i="157"/>
  <c r="H25" i="157" s="1"/>
  <c r="H14" i="157"/>
  <c r="H11" i="157"/>
  <c r="H72" i="155"/>
  <c r="H67" i="155"/>
  <c r="H44" i="155"/>
  <c r="H40" i="155"/>
  <c r="H35" i="155"/>
  <c r="H25" i="155"/>
  <c r="H22" i="155"/>
  <c r="G62" i="157"/>
  <c r="G43" i="157"/>
  <c r="G39" i="157"/>
  <c r="G38" i="157" s="1"/>
  <c r="G35" i="157"/>
  <c r="G28" i="157" s="1"/>
  <c r="G56" i="157" s="1"/>
  <c r="G63" i="157" s="1"/>
  <c r="G24" i="157"/>
  <c r="G21" i="157" s="1"/>
  <c r="G16" i="157"/>
  <c r="G14" i="157"/>
  <c r="G11" i="157"/>
  <c r="G72" i="155"/>
  <c r="G67" i="155"/>
  <c r="G44" i="155"/>
  <c r="G40" i="155"/>
  <c r="G35" i="155"/>
  <c r="G25" i="155"/>
  <c r="G22" i="155"/>
  <c r="F43" i="157"/>
  <c r="F39" i="157"/>
  <c r="F38" i="157" s="1"/>
  <c r="F11" i="157"/>
  <c r="F62" i="157"/>
  <c r="F35" i="157"/>
  <c r="F28" i="157" s="1"/>
  <c r="F24" i="157"/>
  <c r="F21" i="157" s="1"/>
  <c r="F16" i="157"/>
  <c r="F25" i="157" s="1"/>
  <c r="F14" i="157"/>
  <c r="F72" i="155"/>
  <c r="F67" i="155"/>
  <c r="F44" i="155"/>
  <c r="F40" i="155"/>
  <c r="F35" i="155"/>
  <c r="F25" i="155"/>
  <c r="F22" i="155"/>
  <c r="E62" i="157"/>
  <c r="E45" i="157"/>
  <c r="E43" i="157" s="1"/>
  <c r="E39" i="157"/>
  <c r="E38" i="157" s="1"/>
  <c r="E35" i="157"/>
  <c r="E28" i="157" s="1"/>
  <c r="E21" i="157"/>
  <c r="E25" i="157" s="1"/>
  <c r="E11" i="157"/>
  <c r="E72" i="155"/>
  <c r="E67" i="155"/>
  <c r="E44" i="155"/>
  <c r="E40" i="155"/>
  <c r="E35" i="155"/>
  <c r="E25" i="155"/>
  <c r="E22" i="155"/>
  <c r="C72" i="155"/>
  <c r="C67" i="155"/>
  <c r="C44" i="155"/>
  <c r="C40" i="155"/>
  <c r="C35" i="155"/>
  <c r="C25" i="155"/>
  <c r="C22" i="155"/>
  <c r="N15" i="155"/>
  <c r="N16" i="155"/>
  <c r="N77" i="157"/>
  <c r="N76" i="157"/>
  <c r="N73" i="157"/>
  <c r="N72" i="157"/>
  <c r="M62" i="157"/>
  <c r="D62" i="157"/>
  <c r="B62" i="157"/>
  <c r="N61" i="157"/>
  <c r="N60" i="157"/>
  <c r="N59" i="157"/>
  <c r="N58" i="157"/>
  <c r="N55" i="157"/>
  <c r="N54" i="157"/>
  <c r="N53" i="157"/>
  <c r="N52" i="157"/>
  <c r="N51" i="157"/>
  <c r="N50" i="157"/>
  <c r="N49" i="157"/>
  <c r="N48" i="157"/>
  <c r="N47" i="157"/>
  <c r="N46" i="157"/>
  <c r="N44" i="157"/>
  <c r="M43" i="157"/>
  <c r="D43" i="157"/>
  <c r="B43" i="157"/>
  <c r="N42" i="157"/>
  <c r="N41" i="157"/>
  <c r="N40" i="157"/>
  <c r="M39" i="157"/>
  <c r="M38" i="157" s="1"/>
  <c r="D39" i="157"/>
  <c r="D38" i="157" s="1"/>
  <c r="B39" i="157"/>
  <c r="B38" i="157" s="1"/>
  <c r="N37" i="157"/>
  <c r="N36" i="157"/>
  <c r="M35" i="157"/>
  <c r="M28" i="157" s="1"/>
  <c r="D35" i="157"/>
  <c r="D28" i="157" s="1"/>
  <c r="B35" i="157"/>
  <c r="B28" i="157" s="1"/>
  <c r="N34" i="157"/>
  <c r="N33" i="157"/>
  <c r="N32" i="157"/>
  <c r="N31" i="157"/>
  <c r="N30" i="157"/>
  <c r="N29" i="157"/>
  <c r="B24" i="157"/>
  <c r="B21" i="157" s="1"/>
  <c r="N23" i="157"/>
  <c r="N22" i="157"/>
  <c r="M21" i="157"/>
  <c r="D21" i="157"/>
  <c r="N20" i="157"/>
  <c r="N19" i="157"/>
  <c r="N18" i="157"/>
  <c r="N17" i="157"/>
  <c r="M16" i="157"/>
  <c r="D16" i="157"/>
  <c r="B16" i="157"/>
  <c r="N15" i="157"/>
  <c r="M14" i="157"/>
  <c r="D14" i="157"/>
  <c r="B14" i="157"/>
  <c r="N13" i="157"/>
  <c r="N12" i="157"/>
  <c r="M11" i="157"/>
  <c r="D11" i="157"/>
  <c r="B11" i="157"/>
  <c r="N10" i="157"/>
  <c r="N9" i="157"/>
  <c r="N8" i="157"/>
  <c r="M25" i="157" l="1"/>
  <c r="M26" i="157" s="1"/>
  <c r="H56" i="157"/>
  <c r="H63" i="157" s="1"/>
  <c r="I25" i="157"/>
  <c r="I56" i="157"/>
  <c r="I63" i="157" s="1"/>
  <c r="H26" i="157"/>
  <c r="I26" i="157"/>
  <c r="I57" i="155"/>
  <c r="E26" i="157"/>
  <c r="N45" i="157"/>
  <c r="N43" i="157" s="1"/>
  <c r="H55" i="155"/>
  <c r="H57" i="155" s="1"/>
  <c r="G55" i="155"/>
  <c r="G57" i="155" s="1"/>
  <c r="G25" i="157"/>
  <c r="G26" i="157" s="1"/>
  <c r="G64" i="157" s="1"/>
  <c r="E55" i="155"/>
  <c r="E57" i="155" s="1"/>
  <c r="F55" i="155"/>
  <c r="F57" i="155" s="1"/>
  <c r="F56" i="157"/>
  <c r="F63" i="157" s="1"/>
  <c r="B25" i="157"/>
  <c r="B26" i="157" s="1"/>
  <c r="F26" i="157"/>
  <c r="N24" i="157"/>
  <c r="N21" i="157" s="1"/>
  <c r="E56" i="157"/>
  <c r="E63" i="157" s="1"/>
  <c r="C55" i="155"/>
  <c r="C57" i="155" s="1"/>
  <c r="N35" i="157"/>
  <c r="N28" i="157" s="1"/>
  <c r="M56" i="157"/>
  <c r="M63" i="157" s="1"/>
  <c r="D25" i="157"/>
  <c r="D26" i="157" s="1"/>
  <c r="D56" i="157"/>
  <c r="D63" i="157" s="1"/>
  <c r="N39" i="157"/>
  <c r="N38" i="157" s="1"/>
  <c r="N11" i="157"/>
  <c r="B56" i="157"/>
  <c r="B63" i="157" s="1"/>
  <c r="N62" i="157"/>
  <c r="N14" i="157"/>
  <c r="N16" i="157"/>
  <c r="M72" i="155"/>
  <c r="D72" i="155"/>
  <c r="B72" i="155"/>
  <c r="M67" i="155"/>
  <c r="D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D44" i="155"/>
  <c r="B44" i="155"/>
  <c r="N43" i="155"/>
  <c r="N42" i="155"/>
  <c r="N41" i="155"/>
  <c r="M40" i="155"/>
  <c r="D40" i="155"/>
  <c r="B40" i="155"/>
  <c r="N39" i="155"/>
  <c r="N38" i="155"/>
  <c r="N37" i="155"/>
  <c r="N36" i="155"/>
  <c r="M35" i="155"/>
  <c r="D35" i="155"/>
  <c r="B35" i="155"/>
  <c r="N33" i="155"/>
  <c r="N32" i="155"/>
  <c r="N31" i="155"/>
  <c r="N30" i="155"/>
  <c r="N29" i="155"/>
  <c r="N28" i="155"/>
  <c r="N27" i="155"/>
  <c r="N26" i="155"/>
  <c r="M25" i="155"/>
  <c r="D25" i="155"/>
  <c r="B25" i="155"/>
  <c r="M22" i="155"/>
  <c r="D22" i="155"/>
  <c r="N21" i="155"/>
  <c r="N20" i="155"/>
  <c r="N19" i="155"/>
  <c r="N18" i="155"/>
  <c r="N17" i="155"/>
  <c r="N14" i="155"/>
  <c r="N11" i="155"/>
  <c r="E64" i="157" l="1"/>
  <c r="I64" i="157"/>
  <c r="H64" i="157"/>
  <c r="B64" i="157"/>
  <c r="N25" i="157"/>
  <c r="N26" i="157" s="1"/>
  <c r="F64" i="157"/>
  <c r="M64" i="157"/>
  <c r="D64" i="157"/>
  <c r="N56" i="157"/>
  <c r="N63" i="157" s="1"/>
  <c r="B55" i="155"/>
  <c r="M55" i="155"/>
  <c r="M57" i="155" s="1"/>
  <c r="N22" i="155"/>
  <c r="B22" i="155"/>
  <c r="N40" i="155"/>
  <c r="N44" i="155"/>
  <c r="D55" i="155"/>
  <c r="D57" i="155" s="1"/>
  <c r="N35" i="155"/>
  <c r="N25" i="155"/>
  <c r="N64" i="157" l="1"/>
  <c r="B59" i="155"/>
  <c r="C11" i="155" s="1"/>
  <c r="C59" i="155" s="1"/>
  <c r="D11" i="155" s="1"/>
  <c r="D59" i="155" s="1"/>
  <c r="B57" i="155"/>
  <c r="N55" i="155"/>
  <c r="N57" i="155" s="1"/>
  <c r="E11" i="155" l="1"/>
  <c r="E59" i="155" s="1"/>
  <c r="F11" i="155" s="1"/>
  <c r="F59" i="155" s="1"/>
  <c r="G11" i="155" s="1"/>
  <c r="G59" i="155" s="1"/>
  <c r="N59" i="155"/>
  <c r="H11" i="155" l="1"/>
  <c r="H59" i="155" s="1"/>
  <c r="I11" i="155" l="1"/>
  <c r="I59" i="155" s="1"/>
  <c r="J11" i="155" l="1"/>
  <c r="J59" i="155" s="1"/>
  <c r="K11" i="155" s="1"/>
  <c r="K59" i="155" s="1"/>
  <c r="M11" i="155" s="1"/>
  <c r="M59" i="155" s="1"/>
</calcChain>
</file>

<file path=xl/sharedStrings.xml><?xml version="1.0" encoding="utf-8"?>
<sst xmlns="http://schemas.openxmlformats.org/spreadsheetml/2006/main" count="214" uniqueCount="152">
  <si>
    <t>Total Despesas</t>
  </si>
  <si>
    <t>Tarifa Bancária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</si>
  <si>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</si>
  <si>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</si>
  <si>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</si>
  <si>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</si>
  <si>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</si>
  <si>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</si>
  <si>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</si>
  <si>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</si>
  <si>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</si>
  <si>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</si>
  <si>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</si>
  <si>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</si>
  <si>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</si>
  <si>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</si>
  <si>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</si>
  <si>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</si>
  <si>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</si>
  <si>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</si>
  <si>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</si>
  <si>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</si>
  <si>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</si>
  <si>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</si>
  <si>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</si>
  <si>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</si>
  <si>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</si>
  <si>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</si>
  <si>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</si>
  <si>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</si>
  <si>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</si>
  <si>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</si>
  <si>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</si>
  <si>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</si>
  <si>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</si>
  <si>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</si>
  <si>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</si>
  <si>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</si>
  <si>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</si>
  <si>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</si>
  <si>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</si>
  <si>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</si>
  <si>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</si>
  <si>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</si>
  <si>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</si>
  <si>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</si>
  <si>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</si>
  <si>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</si>
  <si>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</si>
  <si>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</si>
  <si>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</si>
  <si>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</si>
  <si>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</si>
  <si>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</si>
  <si>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</si>
  <si>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</si>
  <si>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</si>
  <si>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</si>
  <si>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</si>
  <si>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</si>
  <si>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</si>
  <si>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</si>
  <si>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</si>
  <si>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</si>
  <si>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</si>
  <si>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</si>
  <si>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</si>
  <si>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</si>
  <si>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</si>
  <si>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</si>
  <si>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</si>
  <si>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</si>
  <si>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</si>
  <si>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</si>
  <si>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</si>
  <si>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</si>
  <si>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</si>
  <si>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</si>
  <si>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</si>
  <si>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</si>
  <si>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</si>
  <si>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</si>
  <si>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</si>
  <si>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</si>
  <si>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</si>
  <si>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</si>
  <si>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</si>
  <si>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</si>
  <si>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</si>
  <si>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</si>
  <si>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</si>
  <si>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</si>
  <si>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</si>
  <si>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</si>
  <si>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</si>
  <si>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</si>
  <si>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</si>
  <si>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</si>
  <si>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</si>
  <si>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</si>
  <si>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</si>
  <si>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</si>
  <si>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</si>
  <si>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</si>
  <si>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</si>
  <si>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</si>
  <si>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</si>
  <si>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</si>
  <si>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</si>
  <si>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</si>
  <si>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</si>
  <si>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</si>
  <si>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</si>
  <si>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</si>
  <si>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</si>
  <si>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</si>
  <si>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</si>
  <si>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</si>
  <si>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</si>
  <si>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</si>
  <si>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</si>
  <si>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</si>
  <si>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</si>
  <si>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</si>
  <si>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</si>
  <si>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</si>
  <si>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</si>
  <si>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</si>
  <si>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</si>
  <si>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</si>
  <si>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</si>
  <si>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</si>
  <si>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</si>
  <si>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</si>
  <si>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</si>
  <si>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</si>
  <si>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</si>
  <si>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</si>
  <si>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</si>
  <si>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</si>
  <si>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</si>
  <si>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</si>
  <si>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</si>
  <si>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Linha Outras Despesas: Incluída despesa de R$ 43.960,42, referente depreciação  e R$ 0,00, referente amortização.</t>
  </si>
  <si>
    <t>Linha Outras Despesas: Incluída despesa de R$ 43.520,71, referente depreciação  e R$ 0,00, referente amortização.</t>
  </si>
  <si>
    <t>Linha Outras Despesas: Incluída despesa de R$ 43.152,77, referente depreciação  e R$ 0,00, referente amortização.</t>
  </si>
  <si>
    <t>Linha Outras Despesas: Incluída despesa de R$ 43.448,88, referente depreciação  e R$ 0,00, referente amortização.</t>
  </si>
  <si>
    <t>Devolução de Tarifa Bancária - 10/2025</t>
  </si>
  <si>
    <r>
      <rPr>
        <b/>
        <i/>
        <sz val="9"/>
        <color rgb="FF333399"/>
        <rFont val="Arial"/>
        <family val="2"/>
      </rPr>
      <t>*</t>
    </r>
    <r>
      <rPr>
        <i/>
        <sz val="9"/>
        <color indexed="62"/>
        <rFont val="Arial"/>
        <family val="2"/>
      </rPr>
      <t>Crédito indevido</t>
    </r>
  </si>
  <si>
    <t xml:space="preserve">Para fins de cumprimento da decisão judicial e de transparência perante o Ministério Público do Trabalho, valor transferido para conta bancária específica em dezembro/2025. </t>
  </si>
  <si>
    <r>
      <rPr>
        <i/>
        <sz val="10"/>
        <color rgb="FF333399"/>
        <rFont val="Arial"/>
        <family val="2"/>
      </rPr>
      <t>*</t>
    </r>
    <r>
      <rPr>
        <i/>
        <sz val="10"/>
        <color indexed="62"/>
        <rFont val="Arial"/>
        <family val="2"/>
      </rPr>
      <t xml:space="preserve">Valor creditado na conta-corrente nº 3205-0, dia 27/11/2025, referente ação civil pública PROCESSO Nº 1000547-33.2018.5.02.0706. </t>
    </r>
  </si>
  <si>
    <t>Linha Outras Despesas: Incluída despesa de R$ 42.199,02,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</si>
</sst>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  <font>
      <b/>
      <i/>
      <sz val="9"/>
      <color rgb="FF333399"/>
      <name val="Arial"/>
      <family val="2"/>
    </font>
    <font>
      <i/>
      <sz val="10"/>
      <color indexed="62"/>
      <name val="Arial"/>
      <family val="2"/>
    </font>
    <font>
      <i/>
      <sz val="10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3" fontId="28" fillId="0" borderId="0" xfId="18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3" fillId="0" borderId="10" xfId="0" applyFont="1" applyBorder="1" applyAlignment="1">
      <alignment vertical="center"/>
    </xf>
    <xf numFmtId="0" fontId="3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Z103"/>
  <sheetViews>
    <sheetView showGridLines="0" tabSelected="1" zoomScale="85" zoomScaleNormal="85" workbookViewId="0">
      <pane xSplit="1" ySplit="6" topLeftCell="B7" activePane="bottomRight" state="frozen"/>
      <selection activeCell="A3" sqref="A3:N3"/>
      <selection pane="topRight" activeCell="A3" sqref="A3:N3"/>
      <selection pane="bottomLeft" activeCell="A3" sqref="A3:N3"/>
      <selection pane="bottomRight" activeCell="K64" sqref="K64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6" width="9.140625" style="62"/>
    <col min="17" max="17" width="11.28515625" style="62" bestFit="1" customWidth="1"/>
    <col min="18" max="18" width="10.85546875" style="62" bestFit="1" customWidth="1"/>
    <col min="19" max="20" width="9.140625" style="62"/>
    <col min="21" max="21" width="10.85546875" style="62" bestFit="1" customWidth="1"/>
    <col min="22" max="23" width="9.140625" style="62"/>
    <col min="24" max="24" width="10.85546875" style="62" bestFit="1" customWidth="1"/>
    <col min="25" max="25" width="9.140625" style="62"/>
    <col min="26" max="26" width="10.85546875" style="62" bestFit="1" customWidth="1"/>
    <col min="27" max="16384" width="9.140625" style="62"/>
  </cols>
  <sheetData>
    <row r="1" spans="1:18" ht="15" customHeight="1" x14ac:dyDescent="0.25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15" customHeight="1" x14ac:dyDescent="0.25">
      <c r="A2" s="106" t="s">
        <v>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8" ht="15" customHeight="1" x14ac:dyDescent="0.25">
      <c r="A3" s="107" t="s">
        <v>88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8" ht="15" customHeight="1" thickBot="1" x14ac:dyDescent="0.3">
      <c r="A4" s="63" t="s">
        <v>89</v>
      </c>
    </row>
    <row r="5" spans="1:18" ht="15" customHeight="1" thickBot="1" x14ac:dyDescent="0.3">
      <c r="H5" s="64"/>
      <c r="K5" s="64"/>
    </row>
    <row r="6" spans="1:18" s="67" customFormat="1" ht="15" customHeight="1" thickBot="1" x14ac:dyDescent="0.3">
      <c r="A6" s="65"/>
      <c r="B6" s="66" t="s">
        <v>61</v>
      </c>
      <c r="C6" s="66" t="s">
        <v>62</v>
      </c>
      <c r="D6" s="66" t="s">
        <v>63</v>
      </c>
      <c r="E6" s="66" t="s">
        <v>64</v>
      </c>
      <c r="F6" s="66" t="s">
        <v>65</v>
      </c>
      <c r="G6" s="66" t="s">
        <v>66</v>
      </c>
      <c r="H6" s="66" t="s">
        <v>67</v>
      </c>
      <c r="I6" s="66" t="s">
        <v>68</v>
      </c>
      <c r="J6" s="66" t="s">
        <v>69</v>
      </c>
      <c r="K6" s="66" t="s">
        <v>70</v>
      </c>
      <c r="L6" s="66" t="s">
        <v>71</v>
      </c>
      <c r="M6" s="66" t="s">
        <v>72</v>
      </c>
      <c r="N6" s="66" t="s">
        <v>76</v>
      </c>
    </row>
    <row r="7" spans="1:18" ht="15" customHeight="1" thickBot="1" x14ac:dyDescent="0.3">
      <c r="A7" s="68" t="s">
        <v>90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Q7" s="67"/>
    </row>
    <row r="8" spans="1:18" ht="42.75" customHeight="1" thickBot="1" x14ac:dyDescent="0.3">
      <c r="A8" s="71" t="s">
        <v>91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3386352</v>
      </c>
      <c r="J8" s="72">
        <v>4656068.32</v>
      </c>
      <c r="K8" s="72">
        <v>4656068.32</v>
      </c>
      <c r="L8" s="72">
        <v>4656068.32</v>
      </c>
      <c r="M8" s="72">
        <v>0</v>
      </c>
      <c r="N8" s="73">
        <f>SUM(B8:M8)</f>
        <v>41059020.960000001</v>
      </c>
      <c r="Q8" s="67"/>
    </row>
    <row r="9" spans="1:18" ht="15" customHeight="1" thickBot="1" x14ac:dyDescent="0.3">
      <c r="A9" s="71" t="s">
        <v>92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  <c r="Q9" s="67"/>
    </row>
    <row r="10" spans="1:18" ht="22.5" customHeight="1" thickBot="1" x14ac:dyDescent="0.3">
      <c r="A10" s="71" t="s">
        <v>93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  <c r="Q10" s="67"/>
    </row>
    <row r="11" spans="1:18" ht="15" customHeight="1" thickBot="1" x14ac:dyDescent="0.3">
      <c r="A11" s="74" t="s">
        <v>94</v>
      </c>
      <c r="B11" s="73">
        <f>SUM(B8:B10)</f>
        <v>3386352.0000000009</v>
      </c>
      <c r="C11" s="73">
        <v>3386352</v>
      </c>
      <c r="D11" s="73">
        <f t="shared" ref="D11:M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>SUM(I8:I10)</f>
        <v>3386352</v>
      </c>
      <c r="J11" s="73">
        <f t="shared" ref="J11" si="2">SUM(J8:J10)</f>
        <v>4656068.32</v>
      </c>
      <c r="K11" s="73">
        <f>SUM(K8:K10)</f>
        <v>4656068.32</v>
      </c>
      <c r="L11" s="73">
        <f t="shared" ref="L11" si="3">SUM(L8:L10)</f>
        <v>4656068.32</v>
      </c>
      <c r="M11" s="73">
        <f t="shared" si="0"/>
        <v>0</v>
      </c>
      <c r="N11" s="73">
        <f>SUM(N8:N10)</f>
        <v>41059020.960000001</v>
      </c>
      <c r="Q11" s="67"/>
    </row>
    <row r="12" spans="1:18" ht="15" customHeight="1" thickBot="1" x14ac:dyDescent="0.3">
      <c r="A12" s="71" t="s">
        <v>95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  <c r="Q12" s="67"/>
    </row>
    <row r="13" spans="1:18" ht="15" customHeight="1" thickBot="1" x14ac:dyDescent="0.3">
      <c r="A13" s="71" t="s">
        <v>96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  <c r="Q13" s="67"/>
    </row>
    <row r="14" spans="1:18" ht="15" customHeight="1" thickBot="1" x14ac:dyDescent="0.3">
      <c r="A14" s="74" t="s">
        <v>97</v>
      </c>
      <c r="B14" s="75">
        <f>SUM(B12:B13)</f>
        <v>0</v>
      </c>
      <c r="C14" s="75">
        <v>0</v>
      </c>
      <c r="D14" s="75">
        <f t="shared" ref="D14:M14" si="4">SUM(D12:D13)</f>
        <v>0</v>
      </c>
      <c r="E14" s="75">
        <v>0</v>
      </c>
      <c r="F14" s="75">
        <f t="shared" ref="F14" si="5">SUM(F12:F13)</f>
        <v>0</v>
      </c>
      <c r="G14" s="75">
        <f>SUM(G12:G13)</f>
        <v>0</v>
      </c>
      <c r="H14" s="75">
        <f t="shared" ref="H14" si="6">SUM(H12:H13)</f>
        <v>0</v>
      </c>
      <c r="I14" s="75">
        <f>SUM(I12:I13)</f>
        <v>0</v>
      </c>
      <c r="J14" s="75">
        <f t="shared" ref="J14" si="7">SUM(J12:J13)</f>
        <v>0</v>
      </c>
      <c r="K14" s="75">
        <f>SUM(K12:K13)</f>
        <v>0</v>
      </c>
      <c r="L14" s="75">
        <f t="shared" ref="L14" si="8">SUM(L12:L13)</f>
        <v>0</v>
      </c>
      <c r="M14" s="75">
        <f t="shared" si="4"/>
        <v>0</v>
      </c>
      <c r="N14" s="75">
        <f>SUM(N12:N13)</f>
        <v>0</v>
      </c>
      <c r="Q14" s="67"/>
    </row>
    <row r="15" spans="1:18" ht="15" customHeight="1" thickBot="1" x14ac:dyDescent="0.3">
      <c r="A15" s="71" t="s">
        <v>23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46718.57</v>
      </c>
      <c r="J15" s="72">
        <v>56808.049999999996</v>
      </c>
      <c r="K15" s="72">
        <v>76435.66</v>
      </c>
      <c r="L15" s="72">
        <v>73299.58</v>
      </c>
      <c r="M15" s="72">
        <v>0</v>
      </c>
      <c r="N15" s="76">
        <f>SUM(B15:M15)</f>
        <v>532252.87</v>
      </c>
      <c r="Q15" s="67"/>
    </row>
    <row r="16" spans="1:18" s="67" customFormat="1" ht="15" customHeight="1" thickBot="1" x14ac:dyDescent="0.3">
      <c r="A16" s="74" t="s">
        <v>24</v>
      </c>
      <c r="B16" s="77">
        <f>SUM(B17:B20)</f>
        <v>0</v>
      </c>
      <c r="C16" s="77">
        <v>0</v>
      </c>
      <c r="D16" s="77">
        <f t="shared" ref="D16:M16" si="9">SUM(D17:D20)</f>
        <v>0</v>
      </c>
      <c r="E16" s="77">
        <v>0</v>
      </c>
      <c r="F16" s="77">
        <f t="shared" ref="F16" si="10">SUM(F17:F20)</f>
        <v>0</v>
      </c>
      <c r="G16" s="77">
        <f>SUM(G17:G20)</f>
        <v>0</v>
      </c>
      <c r="H16" s="77">
        <f t="shared" ref="H16" si="11">SUM(H17:H20)</f>
        <v>0</v>
      </c>
      <c r="I16" s="77">
        <f>SUM(I17:I20)</f>
        <v>0</v>
      </c>
      <c r="J16" s="77">
        <f t="shared" ref="J16" si="12">SUM(J17:J20)</f>
        <v>0</v>
      </c>
      <c r="K16" s="77">
        <f>SUM(K17:K20)</f>
        <v>0</v>
      </c>
      <c r="L16" s="77">
        <f t="shared" ref="L16" si="13">SUM(L17:L20)</f>
        <v>0</v>
      </c>
      <c r="M16" s="77">
        <f t="shared" si="9"/>
        <v>0</v>
      </c>
      <c r="N16" s="77">
        <f>SUM(N17:N20)</f>
        <v>0</v>
      </c>
      <c r="R16" s="62"/>
    </row>
    <row r="17" spans="1:18" ht="15" customHeight="1" thickBot="1" x14ac:dyDescent="0.3">
      <c r="A17" s="71" t="s">
        <v>98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  <c r="Q17" s="67"/>
    </row>
    <row r="18" spans="1:18" ht="26.25" thickBot="1" x14ac:dyDescent="0.3">
      <c r="A18" s="71" t="s">
        <v>99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  <c r="Q18" s="67"/>
    </row>
    <row r="19" spans="1:18" ht="15" customHeight="1" thickBot="1" x14ac:dyDescent="0.3">
      <c r="A19" s="71" t="s">
        <v>100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  <c r="Q19" s="67"/>
    </row>
    <row r="20" spans="1:18" ht="15" customHeight="1" thickBot="1" x14ac:dyDescent="0.3">
      <c r="A20" s="71" t="s">
        <v>25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  <c r="Q20" s="67"/>
    </row>
    <row r="21" spans="1:18" s="67" customFormat="1" ht="15" customHeight="1" thickBot="1" x14ac:dyDescent="0.3">
      <c r="A21" s="74" t="s">
        <v>26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14">SUM(F22:F24)</f>
        <v>4713.63</v>
      </c>
      <c r="G21" s="77">
        <f>SUM(G22:G24)</f>
        <v>3047.96</v>
      </c>
      <c r="H21" s="77">
        <f t="shared" ref="H21" si="15">SUM(H22:H24)</f>
        <v>5593.15</v>
      </c>
      <c r="I21" s="77">
        <f>SUM(I22:I24)</f>
        <v>98483.05</v>
      </c>
      <c r="J21" s="77">
        <f t="shared" ref="J21" si="16">SUM(J22:J24)</f>
        <v>2910.03</v>
      </c>
      <c r="K21" s="77">
        <f>SUM(K22:K24)</f>
        <v>2745.47</v>
      </c>
      <c r="L21" s="77">
        <f t="shared" ref="L21" si="17">SUM(L22:L24)</f>
        <v>2997.0299999999997</v>
      </c>
      <c r="M21" s="77">
        <f t="shared" ref="M21" si="18">SUM(M22:M24)</f>
        <v>0</v>
      </c>
      <c r="N21" s="77">
        <f>SUM(N22:N24)</f>
        <v>200111.37000000002</v>
      </c>
      <c r="R21" s="62"/>
    </row>
    <row r="22" spans="1:18" ht="15" customHeight="1" thickBot="1" x14ac:dyDescent="0.3">
      <c r="A22" s="71" t="s">
        <v>101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  <c r="Q22" s="67"/>
    </row>
    <row r="23" spans="1:18" ht="15" customHeight="1" thickBot="1" x14ac:dyDescent="0.3">
      <c r="A23" s="71" t="s">
        <v>102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  <c r="Q23" s="67"/>
    </row>
    <row r="24" spans="1:18" ht="15" customHeight="1" thickBot="1" x14ac:dyDescent="0.3">
      <c r="A24" s="71" t="s">
        <v>103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98483.05</v>
      </c>
      <c r="J24" s="72">
        <v>2910.03</v>
      </c>
      <c r="K24" s="72">
        <v>2745.47</v>
      </c>
      <c r="L24" s="72">
        <v>2997.0299999999997</v>
      </c>
      <c r="M24" s="72">
        <v>0</v>
      </c>
      <c r="N24" s="76">
        <f>SUM(B24:M24)</f>
        <v>200111.37000000002</v>
      </c>
      <c r="Q24" s="67"/>
    </row>
    <row r="25" spans="1:18" ht="15" customHeight="1" thickBot="1" x14ac:dyDescent="0.3">
      <c r="A25" s="74" t="s">
        <v>104</v>
      </c>
      <c r="B25" s="75">
        <f>B16+B21+B15</f>
        <v>44812.340000000004</v>
      </c>
      <c r="C25" s="75">
        <v>39210.26</v>
      </c>
      <c r="D25" s="75">
        <f t="shared" ref="D25:M25" si="19">D16+D21+D15</f>
        <v>98488.9</v>
      </c>
      <c r="E25" s="75">
        <f t="shared" si="19"/>
        <v>41442.69</v>
      </c>
      <c r="F25" s="75">
        <f t="shared" si="19"/>
        <v>47442.65</v>
      </c>
      <c r="G25" s="75">
        <f t="shared" si="19"/>
        <v>44832.28</v>
      </c>
      <c r="H25" s="75">
        <f t="shared" si="19"/>
        <v>55737.68</v>
      </c>
      <c r="I25" s="75">
        <f t="shared" si="19"/>
        <v>145201.62</v>
      </c>
      <c r="J25" s="75">
        <f t="shared" si="19"/>
        <v>59718.079999999994</v>
      </c>
      <c r="K25" s="75">
        <f t="shared" si="19"/>
        <v>79181.13</v>
      </c>
      <c r="L25" s="75">
        <f t="shared" si="19"/>
        <v>76296.61</v>
      </c>
      <c r="M25" s="75">
        <f t="shared" si="19"/>
        <v>0</v>
      </c>
      <c r="N25" s="75">
        <f>N16+N21+N15</f>
        <v>732364.24</v>
      </c>
      <c r="Q25" s="67"/>
    </row>
    <row r="26" spans="1:18" ht="15" customHeight="1" thickBot="1" x14ac:dyDescent="0.3">
      <c r="A26" s="74" t="s">
        <v>105</v>
      </c>
      <c r="B26" s="73">
        <f t="shared" ref="B26:N26" si="20">SUM(B11+B14+B25)</f>
        <v>3431164.3400000008</v>
      </c>
      <c r="C26" s="73">
        <v>3425562.26</v>
      </c>
      <c r="D26" s="73">
        <f t="shared" si="20"/>
        <v>3484840.9</v>
      </c>
      <c r="E26" s="73">
        <f t="shared" si="20"/>
        <v>3427794.69</v>
      </c>
      <c r="F26" s="73">
        <f t="shared" ref="F26" si="21">SUM(F11+F14+F25)</f>
        <v>3433794.65</v>
      </c>
      <c r="G26" s="73">
        <f t="shared" ref="G26" si="22">SUM(G11+G14+G25)</f>
        <v>3431184.2800000007</v>
      </c>
      <c r="H26" s="73">
        <f t="shared" ref="H26" si="23">SUM(H11+H14+H25)</f>
        <v>3442089.6800000011</v>
      </c>
      <c r="I26" s="73">
        <f t="shared" ref="I26" si="24">SUM(I11+I14+I25)</f>
        <v>3531553.62</v>
      </c>
      <c r="J26" s="73">
        <f t="shared" ref="J26" si="25">SUM(J11+J14+J25)</f>
        <v>4715786.4000000004</v>
      </c>
      <c r="K26" s="73">
        <f t="shared" ref="K26" si="26">SUM(K11+K14+K25)</f>
        <v>4735249.45</v>
      </c>
      <c r="L26" s="73">
        <f t="shared" ref="L26" si="27">SUM(L11+L14+L25)</f>
        <v>4732364.9300000006</v>
      </c>
      <c r="M26" s="73">
        <f t="shared" si="20"/>
        <v>0</v>
      </c>
      <c r="N26" s="73">
        <f t="shared" si="20"/>
        <v>41791385.200000003</v>
      </c>
      <c r="Q26" s="67"/>
    </row>
    <row r="27" spans="1:18" ht="15" customHeight="1" thickBot="1" x14ac:dyDescent="0.3">
      <c r="A27" s="68" t="s">
        <v>106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Q27" s="67"/>
    </row>
    <row r="28" spans="1:18" ht="15" customHeight="1" thickBot="1" x14ac:dyDescent="0.3">
      <c r="A28" s="74" t="s">
        <v>107</v>
      </c>
      <c r="B28" s="73">
        <f>SUM(B29:B35)</f>
        <v>1988215.8800000001</v>
      </c>
      <c r="C28" s="73">
        <v>2428331.41</v>
      </c>
      <c r="D28" s="73">
        <f t="shared" ref="D28:N28" si="28">SUM(D29:D35)</f>
        <v>2130344.85</v>
      </c>
      <c r="E28" s="73">
        <f t="shared" si="28"/>
        <v>2192093.7200000002</v>
      </c>
      <c r="F28" s="73">
        <f t="shared" si="28"/>
        <v>2374793.64</v>
      </c>
      <c r="G28" s="73">
        <f t="shared" si="28"/>
        <v>2262072</v>
      </c>
      <c r="H28" s="73">
        <f t="shared" si="28"/>
        <v>2084955.44</v>
      </c>
      <c r="I28" s="73">
        <f t="shared" si="28"/>
        <v>2275435.5600000005</v>
      </c>
      <c r="J28" s="73">
        <f t="shared" si="28"/>
        <v>2543662.58</v>
      </c>
      <c r="K28" s="73">
        <f t="shared" si="28"/>
        <v>2695134.27</v>
      </c>
      <c r="L28" s="73">
        <f t="shared" si="28"/>
        <v>2882416.2399999998</v>
      </c>
      <c r="M28" s="73">
        <f t="shared" si="28"/>
        <v>0</v>
      </c>
      <c r="N28" s="73">
        <f t="shared" si="28"/>
        <v>25857455.590000004</v>
      </c>
      <c r="Q28" s="67"/>
    </row>
    <row r="29" spans="1:18" ht="15" customHeight="1" thickBot="1" x14ac:dyDescent="0.3">
      <c r="A29" s="71" t="s">
        <v>30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1453624.11</v>
      </c>
      <c r="J29" s="72">
        <v>1541701.92</v>
      </c>
      <c r="K29" s="72">
        <v>1781168.12</v>
      </c>
      <c r="L29" s="72">
        <v>1823845.27</v>
      </c>
      <c r="M29" s="72">
        <v>0</v>
      </c>
      <c r="N29" s="73">
        <f t="shared" ref="N29:N34" si="29">SUM(B29:M29)</f>
        <v>16838556.559999999</v>
      </c>
      <c r="Q29" s="67"/>
    </row>
    <row r="30" spans="1:18" ht="15" customHeight="1" thickBot="1" x14ac:dyDescent="0.3">
      <c r="A30" s="71" t="s">
        <v>31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223601.63</v>
      </c>
      <c r="J30" s="72">
        <v>262084.24</v>
      </c>
      <c r="K30" s="72">
        <v>246835.86</v>
      </c>
      <c r="L30" s="72">
        <v>295583.53999999998</v>
      </c>
      <c r="M30" s="72">
        <v>0</v>
      </c>
      <c r="N30" s="73">
        <f t="shared" si="29"/>
        <v>2564970.4000000004</v>
      </c>
      <c r="Q30" s="67"/>
    </row>
    <row r="31" spans="1:18" ht="15" customHeight="1" thickBot="1" x14ac:dyDescent="0.3">
      <c r="A31" s="71" t="s">
        <v>32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29362.3</v>
      </c>
      <c r="J31" s="72">
        <v>19904.73</v>
      </c>
      <c r="K31" s="72">
        <v>23898.41</v>
      </c>
      <c r="L31" s="72">
        <v>26787.75</v>
      </c>
      <c r="M31" s="72">
        <v>0</v>
      </c>
      <c r="N31" s="73">
        <f t="shared" si="29"/>
        <v>243046.19</v>
      </c>
      <c r="Q31" s="67"/>
    </row>
    <row r="32" spans="1:18" ht="15" customHeight="1" thickBot="1" x14ac:dyDescent="0.3">
      <c r="A32" s="71" t="s">
        <v>33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131709.70000000001</v>
      </c>
      <c r="J32" s="72">
        <v>137522.65</v>
      </c>
      <c r="K32" s="72">
        <v>149365.17000000001</v>
      </c>
      <c r="L32" s="72">
        <v>213415.67</v>
      </c>
      <c r="M32" s="72">
        <v>0</v>
      </c>
      <c r="N32" s="73">
        <f t="shared" si="29"/>
        <v>1571731.0899999999</v>
      </c>
      <c r="Q32" s="67"/>
    </row>
    <row r="33" spans="1:17" ht="15" customHeight="1" thickBot="1" x14ac:dyDescent="0.3">
      <c r="A33" s="71" t="s">
        <v>34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70526.789999999994</v>
      </c>
      <c r="J33" s="72">
        <v>205586.36</v>
      </c>
      <c r="K33" s="72">
        <v>38973.230000000003</v>
      </c>
      <c r="L33" s="72">
        <v>81722.8</v>
      </c>
      <c r="M33" s="72">
        <v>0</v>
      </c>
      <c r="N33" s="73">
        <f t="shared" si="29"/>
        <v>616215.2300000001</v>
      </c>
      <c r="Q33" s="67"/>
    </row>
    <row r="34" spans="1:17" ht="15" customHeight="1" thickBot="1" x14ac:dyDescent="0.3">
      <c r="A34" s="71" t="s">
        <v>37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29"/>
        <v>0</v>
      </c>
      <c r="Q34" s="67"/>
    </row>
    <row r="35" spans="1:17" ht="15" customHeight="1" thickBot="1" x14ac:dyDescent="0.3">
      <c r="A35" s="74" t="s">
        <v>108</v>
      </c>
      <c r="B35" s="77">
        <f t="shared" ref="B35:N35" si="30">SUM(B36:B37)</f>
        <v>293236.03000000003</v>
      </c>
      <c r="C35" s="77">
        <v>387209.30000000005</v>
      </c>
      <c r="D35" s="77">
        <f t="shared" si="30"/>
        <v>319816.71999999997</v>
      </c>
      <c r="E35" s="77">
        <f t="shared" si="30"/>
        <v>319601.86</v>
      </c>
      <c r="F35" s="77">
        <f t="shared" ref="F35" si="31">SUM(F36:F37)</f>
        <v>370755.43</v>
      </c>
      <c r="G35" s="77">
        <f>SUM(G36:G37)</f>
        <v>378232.66000000003</v>
      </c>
      <c r="H35" s="77">
        <f t="shared" ref="H35" si="32">SUM(H36:H37)</f>
        <v>314655.71999999997</v>
      </c>
      <c r="I35" s="77">
        <f>SUM(I36:I37)</f>
        <v>366611.03</v>
      </c>
      <c r="J35" s="77">
        <f t="shared" ref="J35" si="33">SUM(J36:J37)</f>
        <v>376862.68000000005</v>
      </c>
      <c r="K35" s="77">
        <f>SUM(K36:K37)</f>
        <v>454893.48</v>
      </c>
      <c r="L35" s="77">
        <f t="shared" ref="L35" si="34">SUM(L36:L37)</f>
        <v>441061.21</v>
      </c>
      <c r="M35" s="77">
        <f t="shared" si="30"/>
        <v>0</v>
      </c>
      <c r="N35" s="77">
        <f t="shared" si="30"/>
        <v>4022936.12</v>
      </c>
      <c r="Q35" s="67"/>
    </row>
    <row r="36" spans="1:17" ht="15" customHeight="1" thickBot="1" x14ac:dyDescent="0.3">
      <c r="A36" s="78" t="s">
        <v>109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169667.76</v>
      </c>
      <c r="J36" s="72">
        <v>162717.04</v>
      </c>
      <c r="K36" s="72">
        <v>193770.49</v>
      </c>
      <c r="L36" s="72">
        <v>200981.2</v>
      </c>
      <c r="M36" s="72">
        <v>0</v>
      </c>
      <c r="N36" s="79">
        <f>SUM(B36:M36)</f>
        <v>1807376.96</v>
      </c>
      <c r="Q36" s="67"/>
    </row>
    <row r="37" spans="1:17" ht="15" customHeight="1" thickBot="1" x14ac:dyDescent="0.3">
      <c r="A37" s="78" t="s">
        <v>110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196943.27</v>
      </c>
      <c r="J37" s="72">
        <v>214145.64</v>
      </c>
      <c r="K37" s="72">
        <v>261122.99</v>
      </c>
      <c r="L37" s="72">
        <v>240080.01</v>
      </c>
      <c r="M37" s="72">
        <v>0</v>
      </c>
      <c r="N37" s="79">
        <f>SUM(B37:M37)</f>
        <v>2215559.16</v>
      </c>
      <c r="Q37" s="67"/>
    </row>
    <row r="38" spans="1:17" ht="15" customHeight="1" thickBot="1" x14ac:dyDescent="0.3">
      <c r="A38" s="74" t="s">
        <v>38</v>
      </c>
      <c r="B38" s="73">
        <f>B39</f>
        <v>518493.13</v>
      </c>
      <c r="C38" s="73">
        <v>597616.89</v>
      </c>
      <c r="D38" s="73">
        <f t="shared" ref="D38:N38" si="35">D39</f>
        <v>995867.92999999993</v>
      </c>
      <c r="E38" s="73">
        <f t="shared" si="35"/>
        <v>814918.94000000006</v>
      </c>
      <c r="F38" s="73">
        <f t="shared" si="35"/>
        <v>804986.66</v>
      </c>
      <c r="G38" s="73">
        <f t="shared" si="35"/>
        <v>890005.38</v>
      </c>
      <c r="H38" s="73">
        <f t="shared" si="35"/>
        <v>765428.19</v>
      </c>
      <c r="I38" s="73">
        <f t="shared" si="35"/>
        <v>658058.81000000006</v>
      </c>
      <c r="J38" s="73">
        <f t="shared" si="35"/>
        <v>955228.11</v>
      </c>
      <c r="K38" s="73">
        <f t="shared" si="35"/>
        <v>1022536.54</v>
      </c>
      <c r="L38" s="73">
        <f t="shared" si="35"/>
        <v>897419.37</v>
      </c>
      <c r="M38" s="73">
        <f t="shared" si="35"/>
        <v>0</v>
      </c>
      <c r="N38" s="73">
        <f t="shared" si="35"/>
        <v>8920559.9500000011</v>
      </c>
      <c r="Q38" s="67"/>
    </row>
    <row r="39" spans="1:17" ht="15" customHeight="1" thickBot="1" x14ac:dyDescent="0.3">
      <c r="A39" s="74" t="s">
        <v>39</v>
      </c>
      <c r="B39" s="73">
        <f>SUM(B40:B42)</f>
        <v>518493.13</v>
      </c>
      <c r="C39" s="73">
        <v>597616.89</v>
      </c>
      <c r="D39" s="73">
        <f t="shared" ref="D39:N39" si="36">SUM(D40:D42)</f>
        <v>995867.92999999993</v>
      </c>
      <c r="E39" s="73">
        <f t="shared" si="36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37">SUM(H40:H42)</f>
        <v>765428.19</v>
      </c>
      <c r="I39" s="73">
        <f>SUM(I40:I42)</f>
        <v>658058.81000000006</v>
      </c>
      <c r="J39" s="73">
        <f t="shared" ref="J39" si="38">SUM(J40:J42)</f>
        <v>955228.11</v>
      </c>
      <c r="K39" s="73">
        <f>SUM(K40:K42)</f>
        <v>1022536.54</v>
      </c>
      <c r="L39" s="73">
        <f>SUM(L40:L42)</f>
        <v>897419.37</v>
      </c>
      <c r="M39" s="73">
        <f t="shared" si="36"/>
        <v>0</v>
      </c>
      <c r="N39" s="73">
        <f t="shared" si="36"/>
        <v>8920559.9500000011</v>
      </c>
      <c r="Q39" s="67"/>
    </row>
    <row r="40" spans="1:17" ht="15" customHeight="1" thickBot="1" x14ac:dyDescent="0.3">
      <c r="A40" s="80" t="s">
        <v>40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48815.16</v>
      </c>
      <c r="J40" s="72">
        <v>36460.54</v>
      </c>
      <c r="K40" s="72">
        <v>47510.15</v>
      </c>
      <c r="L40" s="72">
        <v>43459.85</v>
      </c>
      <c r="M40" s="72">
        <v>0</v>
      </c>
      <c r="N40" s="81">
        <f>SUM(B40:M40)</f>
        <v>415984.97</v>
      </c>
      <c r="Q40" s="67"/>
    </row>
    <row r="41" spans="1:17" ht="15" customHeight="1" thickBot="1" x14ac:dyDescent="0.3">
      <c r="A41" s="80" t="s">
        <v>41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  <c r="Q41" s="67"/>
    </row>
    <row r="42" spans="1:17" ht="15" customHeight="1" thickBot="1" x14ac:dyDescent="0.3">
      <c r="A42" s="80" t="s">
        <v>42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609243.65</v>
      </c>
      <c r="J42" s="72">
        <v>918767.57</v>
      </c>
      <c r="K42" s="72">
        <v>975026.39</v>
      </c>
      <c r="L42" s="72">
        <f>856159.85-2200.33</f>
        <v>853959.52</v>
      </c>
      <c r="M42" s="72">
        <v>0</v>
      </c>
      <c r="N42" s="81">
        <f>SUM(B42:M42)</f>
        <v>8504574.9800000004</v>
      </c>
      <c r="Q42" s="67"/>
    </row>
    <row r="43" spans="1:17" ht="15" customHeight="1" thickBot="1" x14ac:dyDescent="0.3">
      <c r="A43" s="82" t="s">
        <v>111</v>
      </c>
      <c r="B43" s="77">
        <f>SUM(B44:B46)</f>
        <v>126477.09</v>
      </c>
      <c r="C43" s="77">
        <v>383974</v>
      </c>
      <c r="D43" s="77">
        <f t="shared" ref="D43:N43" si="39">SUM(D44:D46)</f>
        <v>213442.44000000003</v>
      </c>
      <c r="E43" s="77">
        <f t="shared" si="39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" si="40">SUM(H44:H46)</f>
        <v>311800.96000000002</v>
      </c>
      <c r="I43" s="77">
        <f t="shared" ref="I43" si="41">SUM(I44:I46)</f>
        <v>427536.58</v>
      </c>
      <c r="J43" s="77">
        <f t="shared" ref="J43" si="42">SUM(J44:J46)</f>
        <v>261484.37</v>
      </c>
      <c r="K43" s="77">
        <f t="shared" ref="K43" si="43">SUM(K44:K46)</f>
        <v>384850.51999999996</v>
      </c>
      <c r="L43" s="77">
        <f t="shared" ref="L43" si="44">SUM(L44:L46)</f>
        <v>271854.23</v>
      </c>
      <c r="M43" s="77">
        <f t="shared" si="39"/>
        <v>0</v>
      </c>
      <c r="N43" s="77">
        <f t="shared" si="39"/>
        <v>3339807.13</v>
      </c>
      <c r="Q43" s="67"/>
    </row>
    <row r="44" spans="1:17" ht="14.25" customHeight="1" thickBot="1" x14ac:dyDescent="0.3">
      <c r="A44" s="80" t="s">
        <v>112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144852.57</v>
      </c>
      <c r="J44" s="72">
        <v>55339.72</v>
      </c>
      <c r="K44" s="72">
        <v>85082.53</v>
      </c>
      <c r="L44" s="72">
        <f>84895.23</f>
        <v>84895.23</v>
      </c>
      <c r="M44" s="72">
        <v>0</v>
      </c>
      <c r="N44" s="83">
        <f>SUM(B44:M44)</f>
        <v>862916.47000000009</v>
      </c>
      <c r="Q44" s="67"/>
    </row>
    <row r="45" spans="1:17" ht="14.25" customHeight="1" thickBot="1" x14ac:dyDescent="0.3">
      <c r="A45" s="80" t="s">
        <v>113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241760.84</v>
      </c>
      <c r="J45" s="72">
        <v>172917.24</v>
      </c>
      <c r="K45" s="72">
        <v>256768.43</v>
      </c>
      <c r="L45" s="72">
        <v>141575.71</v>
      </c>
      <c r="M45" s="72">
        <v>0</v>
      </c>
      <c r="N45" s="83">
        <f t="shared" ref="N45:N55" si="45">SUM(B45:M45)</f>
        <v>2038647.7</v>
      </c>
      <c r="Q45" s="67"/>
    </row>
    <row r="46" spans="1:17" ht="15" customHeight="1" thickBot="1" x14ac:dyDescent="0.3">
      <c r="A46" s="80" t="s">
        <v>114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40923.17</v>
      </c>
      <c r="J46" s="72">
        <v>33227.410000000003</v>
      </c>
      <c r="K46" s="72">
        <v>42999.56</v>
      </c>
      <c r="L46" s="72">
        <f>45383.29</f>
        <v>45383.29</v>
      </c>
      <c r="M46" s="72">
        <v>0</v>
      </c>
      <c r="N46" s="83">
        <f t="shared" si="45"/>
        <v>438242.95999999996</v>
      </c>
      <c r="Q46" s="67"/>
    </row>
    <row r="47" spans="1:17" ht="15.75" customHeight="1" thickBot="1" x14ac:dyDescent="0.3">
      <c r="A47" s="71" t="s">
        <v>48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>
        <v>60758.37</v>
      </c>
      <c r="J47" s="72">
        <v>0</v>
      </c>
      <c r="K47" s="72">
        <v>0</v>
      </c>
      <c r="L47" s="72">
        <v>0</v>
      </c>
      <c r="M47" s="72"/>
      <c r="N47" s="83">
        <f t="shared" si="45"/>
        <v>60758.37</v>
      </c>
      <c r="Q47" s="67"/>
    </row>
    <row r="48" spans="1:17" ht="15" customHeight="1" thickBot="1" x14ac:dyDescent="0.3">
      <c r="A48" s="71" t="s">
        <v>49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/>
      <c r="N48" s="83">
        <f t="shared" si="45"/>
        <v>0</v>
      </c>
      <c r="Q48" s="67"/>
    </row>
    <row r="49" spans="1:17" ht="15" customHeight="1" thickBot="1" x14ac:dyDescent="0.3">
      <c r="A49" s="71" t="s">
        <v>50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3">
        <f t="shared" si="45"/>
        <v>0</v>
      </c>
      <c r="Q49" s="67"/>
    </row>
    <row r="50" spans="1:17" ht="15" customHeight="1" thickBot="1" x14ac:dyDescent="0.3">
      <c r="A50" s="71" t="s">
        <v>115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177618.45</v>
      </c>
      <c r="J50" s="72">
        <v>102293.4</v>
      </c>
      <c r="K50" s="72">
        <v>269233.34999999998</v>
      </c>
      <c r="L50" s="72">
        <v>175600.39</v>
      </c>
      <c r="M50" s="72">
        <v>0</v>
      </c>
      <c r="N50" s="83">
        <f t="shared" si="45"/>
        <v>1990074.06</v>
      </c>
      <c r="Q50" s="67"/>
    </row>
    <row r="51" spans="1:17" ht="15" customHeight="1" thickBot="1" x14ac:dyDescent="0.3">
      <c r="A51" s="71" t="s">
        <v>52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14506.59</v>
      </c>
      <c r="L51" s="72">
        <v>0</v>
      </c>
      <c r="M51" s="72">
        <v>0</v>
      </c>
      <c r="N51" s="83">
        <f t="shared" si="45"/>
        <v>49578.270000000004</v>
      </c>
      <c r="Q51" s="67"/>
    </row>
    <row r="52" spans="1:17" ht="15" customHeight="1" thickBot="1" x14ac:dyDescent="0.3">
      <c r="A52" s="71" t="s">
        <v>53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3">
        <f t="shared" si="45"/>
        <v>0</v>
      </c>
      <c r="Q52" s="67"/>
    </row>
    <row r="53" spans="1:17" ht="15" customHeight="1" thickBot="1" x14ac:dyDescent="0.3">
      <c r="A53" s="71" t="s">
        <v>54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3">
        <f t="shared" si="45"/>
        <v>0</v>
      </c>
      <c r="Q53" s="67"/>
    </row>
    <row r="54" spans="1:17" ht="15" customHeight="1" thickBot="1" x14ac:dyDescent="0.3">
      <c r="A54" s="71" t="s">
        <v>116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3">
        <f t="shared" si="45"/>
        <v>0</v>
      </c>
      <c r="Q54" s="67"/>
    </row>
    <row r="55" spans="1:17" ht="15" customHeight="1" thickBot="1" x14ac:dyDescent="0.3">
      <c r="A55" s="71" t="s">
        <v>57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43520.71</v>
      </c>
      <c r="J55" s="72">
        <v>43152.77</v>
      </c>
      <c r="K55" s="72">
        <v>43448.88</v>
      </c>
      <c r="L55" s="72">
        <v>42119.02</v>
      </c>
      <c r="M55" s="72">
        <v>0</v>
      </c>
      <c r="N55" s="83">
        <f t="shared" si="45"/>
        <v>485299.88000000006</v>
      </c>
      <c r="Q55" s="67"/>
    </row>
    <row r="56" spans="1:17" ht="15" customHeight="1" thickBot="1" x14ac:dyDescent="0.3">
      <c r="A56" s="74" t="s">
        <v>117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46">D28+D38+D43+D50+D51+D52+D53+D54+D55+D47+D48+D49</f>
        <v>3583705.4</v>
      </c>
      <c r="E56" s="73">
        <f t="shared" si="46"/>
        <v>3552433.2000000007</v>
      </c>
      <c r="F56" s="73">
        <f t="shared" si="46"/>
        <v>3779312.5200000009</v>
      </c>
      <c r="G56" s="73">
        <f t="shared" si="46"/>
        <v>3672216.1399999997</v>
      </c>
      <c r="H56" s="73">
        <f t="shared" si="46"/>
        <v>3387386.8899999997</v>
      </c>
      <c r="I56" s="73">
        <f t="shared" si="46"/>
        <v>3642928.4800000009</v>
      </c>
      <c r="J56" s="73">
        <f t="shared" si="46"/>
        <v>3905821.23</v>
      </c>
      <c r="K56" s="73">
        <f>K28+K38+K43+K50+K51+K52+K53+K54+K55+K47+K48+K49</f>
        <v>4429710.1499999994</v>
      </c>
      <c r="L56" s="73">
        <f>L28+L38+L43+L50+L51+L52+L53+L54+L55+L47+L48+L49</f>
        <v>4269409.2499999991</v>
      </c>
      <c r="M56" s="73">
        <f t="shared" si="46"/>
        <v>0</v>
      </c>
      <c r="N56" s="73">
        <f t="shared" si="46"/>
        <v>40703533.250000015</v>
      </c>
      <c r="Q56" s="67"/>
    </row>
    <row r="57" spans="1:17" ht="15" customHeight="1" thickBot="1" x14ac:dyDescent="0.3">
      <c r="A57" s="68" t="s">
        <v>55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Q57" s="67"/>
    </row>
    <row r="58" spans="1:17" ht="15" customHeight="1" thickBot="1" x14ac:dyDescent="0.3">
      <c r="A58" s="71" t="s">
        <v>118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7187</v>
      </c>
      <c r="J58" s="72">
        <v>0</v>
      </c>
      <c r="K58" s="72">
        <v>0</v>
      </c>
      <c r="L58" s="72">
        <v>0</v>
      </c>
      <c r="M58" s="72">
        <v>0</v>
      </c>
      <c r="N58" s="84">
        <f>SUM(B58:M58)</f>
        <v>282167.65000000002</v>
      </c>
      <c r="Q58" s="67"/>
    </row>
    <row r="59" spans="1:17" ht="15" customHeight="1" thickBot="1" x14ac:dyDescent="0.3">
      <c r="A59" s="71" t="s">
        <v>119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1312</v>
      </c>
      <c r="K59" s="72">
        <v>1252.9000000000001</v>
      </c>
      <c r="L59" s="72">
        <v>0</v>
      </c>
      <c r="M59" s="72">
        <v>0</v>
      </c>
      <c r="N59" s="84">
        <f>SUM(B59:M59)</f>
        <v>18564.900000000001</v>
      </c>
      <c r="Q59" s="67"/>
    </row>
    <row r="60" spans="1:17" ht="15" customHeight="1" thickBot="1" x14ac:dyDescent="0.3">
      <c r="A60" s="71" t="s">
        <v>120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4">
        <f>SUM(B60:M60)</f>
        <v>0</v>
      </c>
      <c r="Q60" s="67"/>
    </row>
    <row r="61" spans="1:17" ht="15" customHeight="1" thickBot="1" x14ac:dyDescent="0.3">
      <c r="A61" s="71" t="s">
        <v>121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4">
        <f>SUM(B61:M61)</f>
        <v>0</v>
      </c>
      <c r="Q61" s="67"/>
    </row>
    <row r="62" spans="1:17" ht="15" customHeight="1" thickBot="1" x14ac:dyDescent="0.3">
      <c r="A62" s="74" t="s">
        <v>122</v>
      </c>
      <c r="B62" s="77">
        <f t="shared" ref="B62:N62" si="47">SUM(B58:B61)</f>
        <v>10982</v>
      </c>
      <c r="C62" s="77">
        <v>153781</v>
      </c>
      <c r="D62" s="77">
        <f t="shared" si="47"/>
        <v>59520</v>
      </c>
      <c r="E62" s="77">
        <f>SUM(E58:E61)</f>
        <v>66697.649999999994</v>
      </c>
      <c r="F62" s="77">
        <f t="shared" ref="F62" si="48">SUM(F58:F61)</f>
        <v>0</v>
      </c>
      <c r="G62" s="77">
        <f>SUM(G58:G61)</f>
        <v>0</v>
      </c>
      <c r="H62" s="77">
        <f t="shared" ref="H62" si="49">SUM(H58:H61)</f>
        <v>0</v>
      </c>
      <c r="I62" s="77">
        <f>SUM(I58:I61)</f>
        <v>7187</v>
      </c>
      <c r="J62" s="77">
        <f t="shared" ref="J62" si="50">SUM(J58:J61)</f>
        <v>1312</v>
      </c>
      <c r="K62" s="77">
        <f>SUM(K58:K61)</f>
        <v>1252.9000000000001</v>
      </c>
      <c r="L62" s="77">
        <f t="shared" ref="L62" si="51">SUM(L58:L61)</f>
        <v>0</v>
      </c>
      <c r="M62" s="77">
        <f t="shared" si="47"/>
        <v>0</v>
      </c>
      <c r="N62" s="84">
        <f t="shared" si="47"/>
        <v>300732.55000000005</v>
      </c>
      <c r="Q62" s="67"/>
    </row>
    <row r="63" spans="1:17" ht="15" customHeight="1" thickBot="1" x14ac:dyDescent="0.3">
      <c r="A63" s="74" t="s">
        <v>123</v>
      </c>
      <c r="B63" s="77">
        <f t="shared" ref="B63:L63" si="52">B56+B62</f>
        <v>2857964.2100000004</v>
      </c>
      <c r="C63" s="77">
        <v>3787408.7800000003</v>
      </c>
      <c r="D63" s="77">
        <f t="shared" si="52"/>
        <v>3643225.4</v>
      </c>
      <c r="E63" s="77">
        <f t="shared" si="52"/>
        <v>3619130.8500000006</v>
      </c>
      <c r="F63" s="77">
        <f t="shared" si="52"/>
        <v>3779312.5200000009</v>
      </c>
      <c r="G63" s="77">
        <f t="shared" si="52"/>
        <v>3672216.1399999997</v>
      </c>
      <c r="H63" s="77">
        <f t="shared" si="52"/>
        <v>3387386.8899999997</v>
      </c>
      <c r="I63" s="77">
        <f t="shared" si="52"/>
        <v>3650115.4800000009</v>
      </c>
      <c r="J63" s="77">
        <f t="shared" si="52"/>
        <v>3907133.23</v>
      </c>
      <c r="K63" s="77">
        <f t="shared" si="52"/>
        <v>4430963.05</v>
      </c>
      <c r="L63" s="77">
        <f t="shared" si="52"/>
        <v>4269409.2499999991</v>
      </c>
      <c r="M63" s="77">
        <f>M56+M62</f>
        <v>0</v>
      </c>
      <c r="N63" s="84">
        <f>N56+N62</f>
        <v>41004265.800000012</v>
      </c>
      <c r="Q63" s="67"/>
    </row>
    <row r="64" spans="1:17" ht="15" customHeight="1" thickBot="1" x14ac:dyDescent="0.3">
      <c r="A64" s="74" t="s">
        <v>124</v>
      </c>
      <c r="B64" s="77">
        <f t="shared" ref="B64:M64" si="53">B26-B63</f>
        <v>573200.13000000035</v>
      </c>
      <c r="C64" s="77">
        <v>-361846.52000000048</v>
      </c>
      <c r="D64" s="77">
        <f t="shared" si="53"/>
        <v>-158384.5</v>
      </c>
      <c r="E64" s="77">
        <f t="shared" si="53"/>
        <v>-191336.16000000061</v>
      </c>
      <c r="F64" s="77">
        <f t="shared" si="53"/>
        <v>-345517.87000000104</v>
      </c>
      <c r="G64" s="77">
        <f t="shared" si="53"/>
        <v>-241031.85999999894</v>
      </c>
      <c r="H64" s="77">
        <f t="shared" si="53"/>
        <v>54702.790000001434</v>
      </c>
      <c r="I64" s="77">
        <f t="shared" si="53"/>
        <v>-118561.8600000008</v>
      </c>
      <c r="J64" s="77">
        <f t="shared" si="53"/>
        <v>808653.17000000039</v>
      </c>
      <c r="K64" s="77">
        <f t="shared" si="53"/>
        <v>304286.40000000037</v>
      </c>
      <c r="L64" s="77">
        <f t="shared" si="53"/>
        <v>462955.68000000156</v>
      </c>
      <c r="M64" s="77">
        <f t="shared" si="53"/>
        <v>0</v>
      </c>
      <c r="N64" s="81">
        <f>N26-N63</f>
        <v>787119.39999999106</v>
      </c>
      <c r="Q64" s="67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Q65" s="67"/>
    </row>
    <row r="66" spans="1:17" ht="15" customHeight="1" x14ac:dyDescent="0.25">
      <c r="A66" s="85"/>
      <c r="B66" s="87"/>
      <c r="C66" s="87"/>
      <c r="D66" s="87"/>
      <c r="E66" s="87"/>
      <c r="F66" s="87"/>
      <c r="G66" s="87"/>
      <c r="H66" s="64"/>
      <c r="I66" s="64"/>
      <c r="N66" s="87"/>
      <c r="Q66" s="67"/>
    </row>
    <row r="67" spans="1:17" ht="15" customHeight="1" thickBot="1" x14ac:dyDescent="0.3">
      <c r="A67" s="88" t="s">
        <v>125</v>
      </c>
      <c r="B67" s="87"/>
      <c r="C67" s="87"/>
      <c r="D67" s="87"/>
      <c r="E67" s="87"/>
      <c r="F67" s="87"/>
      <c r="G67" s="87"/>
      <c r="H67" s="64"/>
      <c r="I67" s="64"/>
      <c r="N67" s="87"/>
      <c r="Q67" s="67"/>
    </row>
    <row r="68" spans="1:17" ht="15" customHeight="1" thickBot="1" x14ac:dyDescent="0.3">
      <c r="A68" s="71" t="s">
        <v>126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90"/>
      <c r="Q68" s="67"/>
    </row>
    <row r="69" spans="1:17" ht="15" customHeight="1" x14ac:dyDescent="0.25">
      <c r="A69" s="85"/>
      <c r="B69" s="87"/>
      <c r="C69" s="87"/>
      <c r="D69" s="87"/>
      <c r="E69" s="87"/>
      <c r="F69" s="87"/>
      <c r="G69" s="87"/>
      <c r="H69" s="64"/>
      <c r="I69" s="64"/>
      <c r="N69" s="87"/>
      <c r="Q69" s="67"/>
    </row>
    <row r="70" spans="1:17" ht="15" customHeight="1" thickBot="1" x14ac:dyDescent="0.3">
      <c r="A70" s="63" t="s">
        <v>127</v>
      </c>
      <c r="B70" s="87"/>
      <c r="C70" s="87"/>
      <c r="D70" s="87"/>
      <c r="E70" s="87"/>
      <c r="F70" s="87"/>
      <c r="G70" s="87"/>
      <c r="H70" s="64"/>
      <c r="I70" s="64"/>
      <c r="N70" s="87"/>
      <c r="Q70" s="67"/>
    </row>
    <row r="71" spans="1:17" ht="15" customHeight="1" thickBot="1" x14ac:dyDescent="0.3">
      <c r="A71" s="71" t="s">
        <v>128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60758.37</v>
      </c>
      <c r="J71" s="72">
        <v>0</v>
      </c>
      <c r="K71" s="72">
        <v>0</v>
      </c>
      <c r="L71" s="72">
        <v>0</v>
      </c>
      <c r="M71" s="72">
        <v>0</v>
      </c>
      <c r="N71" s="84">
        <f>SUM(B71:M71)</f>
        <v>60758.37</v>
      </c>
      <c r="Q71" s="67"/>
    </row>
    <row r="72" spans="1:17" ht="15" customHeight="1" thickBot="1" x14ac:dyDescent="0.3">
      <c r="A72" s="71" t="s">
        <v>49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4">
        <f t="shared" ref="N72:N73" si="54">D72</f>
        <v>0</v>
      </c>
      <c r="Q72" s="67"/>
    </row>
    <row r="73" spans="1:17" ht="15" customHeight="1" thickBot="1" x14ac:dyDescent="0.3">
      <c r="A73" s="71" t="s">
        <v>50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84">
        <f t="shared" si="54"/>
        <v>0</v>
      </c>
      <c r="Q73" s="67"/>
    </row>
    <row r="74" spans="1:17" ht="15" customHeight="1" x14ac:dyDescent="0.25">
      <c r="A74" s="85"/>
      <c r="B74" s="87"/>
      <c r="C74" s="87"/>
      <c r="D74" s="87"/>
      <c r="E74" s="87"/>
      <c r="F74" s="87"/>
      <c r="G74" s="87"/>
      <c r="H74" s="64"/>
      <c r="I74" s="64"/>
      <c r="N74" s="87"/>
      <c r="Q74" s="67"/>
    </row>
    <row r="75" spans="1:17" ht="15" customHeight="1" thickBot="1" x14ac:dyDescent="0.3">
      <c r="A75" s="63" t="s">
        <v>129</v>
      </c>
      <c r="B75" s="87"/>
      <c r="C75" s="87"/>
      <c r="D75" s="87"/>
      <c r="E75" s="87"/>
      <c r="F75" s="87"/>
      <c r="G75" s="87"/>
      <c r="H75" s="64"/>
      <c r="I75" s="64"/>
      <c r="N75" s="87"/>
      <c r="Q75" s="67"/>
    </row>
    <row r="76" spans="1:17" ht="15" customHeight="1" thickBot="1" x14ac:dyDescent="0.3">
      <c r="A76" s="71" t="s">
        <v>130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18.45</v>
      </c>
      <c r="L76" s="72">
        <v>22.5</v>
      </c>
      <c r="M76" s="72">
        <v>0</v>
      </c>
      <c r="N76" s="84">
        <f>SUM(B76:M76)</f>
        <v>11976.810000000001</v>
      </c>
      <c r="Q76" s="67"/>
    </row>
    <row r="77" spans="1:17" ht="15" customHeight="1" thickBot="1" x14ac:dyDescent="0.3">
      <c r="A77" s="71" t="s">
        <v>118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4">
        <f>SUM(B77:M77)</f>
        <v>0</v>
      </c>
      <c r="Q77" s="67"/>
    </row>
    <row r="78" spans="1:17" ht="15" customHeight="1" x14ac:dyDescent="0.25">
      <c r="A78" s="85"/>
      <c r="B78" s="87"/>
      <c r="C78" s="87"/>
      <c r="D78" s="87"/>
      <c r="E78" s="87"/>
      <c r="F78" s="87"/>
      <c r="G78" s="87"/>
      <c r="H78" s="64"/>
      <c r="I78" s="64"/>
      <c r="N78" s="87"/>
    </row>
    <row r="79" spans="1:17" ht="15" customHeight="1" thickBot="1" x14ac:dyDescent="0.3">
      <c r="A79" s="92" t="s">
        <v>131</v>
      </c>
      <c r="B79" s="87"/>
      <c r="C79" s="87"/>
      <c r="D79" s="87"/>
      <c r="E79" s="87"/>
      <c r="F79" s="87"/>
      <c r="G79" s="87"/>
      <c r="H79" s="64"/>
      <c r="I79" s="64"/>
      <c r="N79" s="87"/>
    </row>
    <row r="80" spans="1:17" ht="25.5" customHeight="1" thickBot="1" x14ac:dyDescent="0.3">
      <c r="A80" s="71" t="s">
        <v>132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4"/>
    </row>
    <row r="81" spans="1:14" ht="15" customHeight="1" x14ac:dyDescent="0.25">
      <c r="A81" s="85"/>
      <c r="B81" s="87"/>
      <c r="C81" s="87"/>
      <c r="D81" s="87"/>
      <c r="E81" s="87"/>
      <c r="F81" s="87"/>
      <c r="G81" s="87"/>
      <c r="H81" s="64"/>
      <c r="I81" s="64"/>
      <c r="N81" s="87"/>
    </row>
    <row r="82" spans="1:14" ht="15" customHeight="1" thickBot="1" x14ac:dyDescent="0.3">
      <c r="A82" s="92" t="s">
        <v>133</v>
      </c>
      <c r="B82" s="87"/>
      <c r="C82" s="87"/>
      <c r="D82" s="87"/>
      <c r="E82" s="87"/>
      <c r="F82" s="87"/>
      <c r="G82" s="87"/>
      <c r="H82" s="64"/>
      <c r="I82" s="64"/>
      <c r="N82" s="87"/>
    </row>
    <row r="83" spans="1:14" ht="20.25" customHeight="1" thickBot="1" x14ac:dyDescent="0.3">
      <c r="A83" s="71" t="s">
        <v>126</v>
      </c>
      <c r="B83" s="93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0"/>
    </row>
    <row r="84" spans="1:14" ht="15" customHeight="1" x14ac:dyDescent="0.25">
      <c r="A84" s="85"/>
      <c r="B84" s="87"/>
      <c r="C84" s="87"/>
      <c r="D84" s="87"/>
      <c r="E84" s="87"/>
      <c r="F84" s="87"/>
      <c r="G84" s="87"/>
      <c r="H84" s="64"/>
      <c r="I84" s="64"/>
      <c r="N84" s="87"/>
    </row>
    <row r="85" spans="1:14" ht="15" customHeight="1" thickBot="1" x14ac:dyDescent="0.3">
      <c r="A85" s="108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ht="15" customHeight="1" thickBot="1" x14ac:dyDescent="0.3">
      <c r="A86" s="71"/>
      <c r="B86" s="94" t="s">
        <v>80</v>
      </c>
      <c r="C86" s="110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1:14" ht="15" customHeight="1" thickBot="1" x14ac:dyDescent="0.3">
      <c r="A87" s="95"/>
      <c r="B87" s="94" t="s">
        <v>61</v>
      </c>
      <c r="C87" s="113" t="s">
        <v>134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5"/>
    </row>
    <row r="88" spans="1:14" ht="15" customHeight="1" thickBot="1" x14ac:dyDescent="0.3">
      <c r="A88" s="96"/>
      <c r="B88" s="94" t="s">
        <v>62</v>
      </c>
      <c r="C88" s="113" t="s">
        <v>137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5"/>
    </row>
    <row r="89" spans="1:14" ht="15" customHeight="1" thickBot="1" x14ac:dyDescent="0.3">
      <c r="A89" s="96"/>
      <c r="B89" s="94" t="s">
        <v>63</v>
      </c>
      <c r="C89" s="113" t="s">
        <v>138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5"/>
    </row>
    <row r="90" spans="1:14" ht="15" customHeight="1" thickBot="1" x14ac:dyDescent="0.3">
      <c r="A90" s="96"/>
      <c r="B90" s="94" t="s">
        <v>64</v>
      </c>
      <c r="C90" s="113" t="s">
        <v>139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5"/>
    </row>
    <row r="91" spans="1:14" ht="15" customHeight="1" thickBot="1" x14ac:dyDescent="0.3">
      <c r="A91" s="96"/>
      <c r="B91" s="94" t="s">
        <v>65</v>
      </c>
      <c r="C91" s="113" t="s">
        <v>141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5"/>
    </row>
    <row r="92" spans="1:14" ht="15" customHeight="1" thickBot="1" x14ac:dyDescent="0.3">
      <c r="A92" s="96"/>
      <c r="B92" s="94" t="s">
        <v>66</v>
      </c>
      <c r="C92" s="113" t="s">
        <v>142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5"/>
    </row>
    <row r="93" spans="1:14" ht="15" customHeight="1" thickBot="1" x14ac:dyDescent="0.3">
      <c r="A93" s="96"/>
      <c r="B93" s="94" t="s">
        <v>67</v>
      </c>
      <c r="C93" s="113" t="s">
        <v>143</v>
      </c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5"/>
    </row>
    <row r="94" spans="1:14" ht="15" customHeight="1" thickBot="1" x14ac:dyDescent="0.3">
      <c r="A94" s="96"/>
      <c r="B94" s="94" t="s">
        <v>68</v>
      </c>
      <c r="C94" s="113" t="s">
        <v>144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5"/>
    </row>
    <row r="95" spans="1:14" ht="15" customHeight="1" thickBot="1" x14ac:dyDescent="0.3">
      <c r="A95" s="96"/>
      <c r="B95" s="94" t="s">
        <v>69</v>
      </c>
      <c r="C95" s="113" t="s">
        <v>145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5"/>
    </row>
    <row r="96" spans="1:14" ht="15" customHeight="1" thickBot="1" x14ac:dyDescent="0.3">
      <c r="A96" s="96"/>
      <c r="B96" s="94" t="s">
        <v>70</v>
      </c>
      <c r="C96" s="113" t="s">
        <v>146</v>
      </c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5"/>
    </row>
    <row r="97" spans="1:26" s="86" customFormat="1" ht="15" customHeight="1" thickBot="1" x14ac:dyDescent="0.3">
      <c r="A97" s="96"/>
      <c r="B97" s="94" t="s">
        <v>71</v>
      </c>
      <c r="C97" s="113" t="s">
        <v>151</v>
      </c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5"/>
      <c r="P97" s="62"/>
      <c r="Q97" s="62"/>
      <c r="R97" s="62"/>
      <c r="S97" s="99"/>
      <c r="T97" s="99"/>
      <c r="U97" s="99"/>
      <c r="X97" s="62"/>
      <c r="Z97" s="62"/>
    </row>
    <row r="98" spans="1:26" s="86" customFormat="1" ht="15" customHeight="1" thickBot="1" x14ac:dyDescent="0.3">
      <c r="A98" s="96"/>
      <c r="B98" s="94" t="s">
        <v>72</v>
      </c>
      <c r="C98" s="113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5"/>
      <c r="P98" s="62"/>
      <c r="Q98" s="62"/>
      <c r="R98" s="62"/>
      <c r="S98" s="99"/>
      <c r="T98" s="99"/>
      <c r="U98" s="99"/>
      <c r="X98" s="62"/>
      <c r="Z98" s="62"/>
    </row>
    <row r="99" spans="1:26" ht="36" customHeight="1" thickBot="1" x14ac:dyDescent="0.3">
      <c r="A99" s="97"/>
      <c r="B99" s="94" t="s">
        <v>135</v>
      </c>
      <c r="C99" s="113" t="s">
        <v>136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5"/>
      <c r="P99" s="100"/>
      <c r="R99" s="100"/>
      <c r="S99" s="100"/>
      <c r="T99" s="100"/>
    </row>
    <row r="100" spans="1:26" x14ac:dyDescent="0.25">
      <c r="C100" s="64"/>
      <c r="G100" s="64"/>
      <c r="J100" s="64"/>
      <c r="L100" s="64"/>
    </row>
    <row r="102" spans="1:26" x14ac:dyDescent="0.25">
      <c r="B102" s="98"/>
      <c r="C102" s="98"/>
      <c r="M102" s="86"/>
      <c r="N102" s="86"/>
    </row>
    <row r="103" spans="1:26" x14ac:dyDescent="0.25">
      <c r="B103" s="98"/>
      <c r="C103" s="98"/>
    </row>
  </sheetData>
  <autoFilter ref="A6:N73" xr:uid="{00000000-0009-0000-0000-000001000000}"/>
  <mergeCells count="18"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  <mergeCell ref="A1:N1"/>
    <mergeCell ref="A2:N2"/>
    <mergeCell ref="A3:N3"/>
    <mergeCell ref="A85:N85"/>
    <mergeCell ref="C86:N86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R96"/>
  <sheetViews>
    <sheetView topLeftCell="A68" zoomScale="85" zoomScaleNormal="85" workbookViewId="0">
      <selection activeCell="K72" sqref="K72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6.7109375" style="5" customWidth="1"/>
    <col min="13" max="13" width="15.42578125" style="5" customWidth="1"/>
    <col min="14" max="14" width="17.28515625" style="5" customWidth="1"/>
    <col min="15" max="15" width="7.7109375" style="5"/>
    <col min="16" max="16" width="12.85546875" style="5" bestFit="1" customWidth="1"/>
    <col min="17" max="17" width="7.7109375" style="5"/>
    <col min="18" max="18" width="13.140625" style="5" bestFit="1" customWidth="1"/>
    <col min="19" max="16384" width="7.7109375" style="5"/>
  </cols>
  <sheetData>
    <row r="1" spans="1:18" s="1" customFormat="1" x14ac:dyDescent="0.25">
      <c r="A1" s="103" t="s">
        <v>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8"/>
    </row>
    <row r="2" spans="1:18" s="1" customFormat="1" x14ac:dyDescent="0.25">
      <c r="A2" s="103" t="s">
        <v>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8"/>
    </row>
    <row r="3" spans="1:18" s="1" customFormat="1" x14ac:dyDescent="0.25">
      <c r="A3" s="103" t="s">
        <v>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8"/>
    </row>
    <row r="4" spans="1:18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8" s="1" customFormat="1" x14ac:dyDescent="0.25">
      <c r="A5" s="3"/>
      <c r="D5" s="21" t="s">
        <v>5</v>
      </c>
      <c r="E5" s="22" t="s">
        <v>84</v>
      </c>
      <c r="F5" s="22"/>
      <c r="G5" s="22"/>
      <c r="H5" s="22"/>
      <c r="J5" s="4"/>
      <c r="K5" s="4"/>
      <c r="L5" s="4"/>
      <c r="M5" s="4"/>
      <c r="N5" s="18"/>
      <c r="O5" s="18"/>
    </row>
    <row r="6" spans="1:18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8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8" ht="18" x14ac:dyDescent="0.25">
      <c r="A8" s="104" t="s">
        <v>85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8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8" s="9" customFormat="1" ht="15.75" x14ac:dyDescent="0.25">
      <c r="A10" s="8"/>
      <c r="B10" s="23" t="s">
        <v>6</v>
      </c>
      <c r="C10" s="23" t="s">
        <v>7</v>
      </c>
      <c r="D10" s="23" t="s">
        <v>8</v>
      </c>
      <c r="E10" s="23" t="s">
        <v>9</v>
      </c>
      <c r="F10" s="23" t="s">
        <v>10</v>
      </c>
      <c r="G10" s="23" t="s">
        <v>11</v>
      </c>
      <c r="H10" s="23" t="s">
        <v>12</v>
      </c>
      <c r="I10" s="23" t="s">
        <v>13</v>
      </c>
      <c r="J10" s="23" t="s">
        <v>14</v>
      </c>
      <c r="K10" s="23" t="s">
        <v>15</v>
      </c>
      <c r="L10" s="23" t="s">
        <v>16</v>
      </c>
      <c r="M10" s="23" t="s">
        <v>17</v>
      </c>
      <c r="N10" s="24" t="s">
        <v>18</v>
      </c>
    </row>
    <row r="11" spans="1:18" s="10" customFormat="1" ht="15.75" x14ac:dyDescent="0.25">
      <c r="A11" s="25" t="s">
        <v>19</v>
      </c>
      <c r="B11" s="26">
        <v>2970467.4100000006</v>
      </c>
      <c r="C11" s="26">
        <f t="shared" ref="C11" si="0">B59</f>
        <v>2944369.95</v>
      </c>
      <c r="D11" s="26">
        <f t="shared" ref="D11:M11" si="1">C59</f>
        <v>2910168.9900000012</v>
      </c>
      <c r="E11" s="26">
        <f t="shared" si="1"/>
        <v>2984131.3900000015</v>
      </c>
      <c r="F11" s="26">
        <f t="shared" si="1"/>
        <v>3172531.4500000016</v>
      </c>
      <c r="G11" s="26">
        <f t="shared" si="1"/>
        <v>3304721.0500000007</v>
      </c>
      <c r="H11" s="26">
        <f t="shared" si="1"/>
        <v>3488759.4600000014</v>
      </c>
      <c r="I11" s="26">
        <f t="shared" si="1"/>
        <v>3371043.4100000011</v>
      </c>
      <c r="J11" s="26">
        <f t="shared" si="1"/>
        <v>2960935.4500000007</v>
      </c>
      <c r="K11" s="26">
        <f t="shared" si="1"/>
        <v>4526805.1300000008</v>
      </c>
      <c r="L11" s="26">
        <f t="shared" si="1"/>
        <v>5640543.0500000026</v>
      </c>
      <c r="M11" s="26">
        <f t="shared" si="1"/>
        <v>6456557.5600000015</v>
      </c>
      <c r="N11" s="27">
        <f>B11</f>
        <v>2970467.4100000006</v>
      </c>
    </row>
    <row r="12" spans="1:18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R12" s="10"/>
    </row>
    <row r="13" spans="1:18" x14ac:dyDescent="0.25">
      <c r="A13" s="30" t="s">
        <v>20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R13" s="10"/>
    </row>
    <row r="14" spans="1:18" x14ac:dyDescent="0.25">
      <c r="A14" s="32" t="s">
        <v>21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3386352</v>
      </c>
      <c r="J14" s="33">
        <v>4656068.32</v>
      </c>
      <c r="K14" s="36">
        <v>4656068.32</v>
      </c>
      <c r="L14" s="33">
        <v>4656068.32</v>
      </c>
      <c r="M14" s="33">
        <v>0</v>
      </c>
      <c r="N14" s="35">
        <f t="shared" ref="N14:N21" si="2">SUM(B14:M14)</f>
        <v>41059020.960000001</v>
      </c>
      <c r="R14" s="10"/>
    </row>
    <row r="15" spans="1:18" x14ac:dyDescent="0.25">
      <c r="A15" s="32" t="s">
        <v>92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2"/>
        <v>0</v>
      </c>
      <c r="R15" s="10"/>
    </row>
    <row r="16" spans="1:18" x14ac:dyDescent="0.25">
      <c r="A16" s="32" t="s">
        <v>93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2"/>
        <v>0</v>
      </c>
      <c r="R16" s="10"/>
    </row>
    <row r="17" spans="1:18" x14ac:dyDescent="0.25">
      <c r="A17" s="32" t="s">
        <v>22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2"/>
        <v>0</v>
      </c>
      <c r="R17" s="10"/>
    </row>
    <row r="18" spans="1:18" x14ac:dyDescent="0.25">
      <c r="A18" s="32" t="s">
        <v>23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46718.570000000007</v>
      </c>
      <c r="J18" s="33">
        <v>56808.049999999996</v>
      </c>
      <c r="K18" s="36">
        <v>76435.66</v>
      </c>
      <c r="L18" s="33">
        <v>73299.580000000016</v>
      </c>
      <c r="M18" s="33">
        <v>0</v>
      </c>
      <c r="N18" s="35">
        <f t="shared" si="2"/>
        <v>532252.87000000011</v>
      </c>
      <c r="R18" s="10"/>
    </row>
    <row r="19" spans="1:18" x14ac:dyDescent="0.25">
      <c r="A19" s="32" t="s">
        <v>24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6">
        <v>0</v>
      </c>
      <c r="L19" s="33">
        <v>0</v>
      </c>
      <c r="M19" s="33">
        <v>0</v>
      </c>
      <c r="N19" s="35">
        <f t="shared" si="2"/>
        <v>0</v>
      </c>
      <c r="R19" s="10"/>
    </row>
    <row r="20" spans="1:18" x14ac:dyDescent="0.25">
      <c r="A20" s="32" t="s">
        <v>25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6">
        <v>0</v>
      </c>
      <c r="L20" s="33">
        <v>0</v>
      </c>
      <c r="M20" s="33">
        <v>0</v>
      </c>
      <c r="N20" s="35">
        <f t="shared" si="2"/>
        <v>0</v>
      </c>
      <c r="R20" s="10"/>
    </row>
    <row r="21" spans="1:18" x14ac:dyDescent="0.25">
      <c r="A21" s="32" t="s">
        <v>26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96335.59</v>
      </c>
      <c r="J21" s="36">
        <v>560.74</v>
      </c>
      <c r="K21" s="36">
        <v>388.13</v>
      </c>
      <c r="L21" s="36">
        <v>414176.88</v>
      </c>
      <c r="M21" s="36">
        <v>0</v>
      </c>
      <c r="N21" s="35">
        <f t="shared" si="2"/>
        <v>690692.6</v>
      </c>
      <c r="R21" s="10"/>
    </row>
    <row r="22" spans="1:18" s="10" customFormat="1" ht="15.75" x14ac:dyDescent="0.25">
      <c r="A22" s="38" t="s">
        <v>27</v>
      </c>
      <c r="B22" s="39">
        <f t="shared" ref="B22:N22" si="3">SUM(B14:B21)</f>
        <v>3594543.92</v>
      </c>
      <c r="C22" s="39">
        <f t="shared" si="3"/>
        <v>3423399.68</v>
      </c>
      <c r="D22" s="39">
        <f t="shared" si="3"/>
        <v>3422593.6999999997</v>
      </c>
      <c r="E22" s="39">
        <f t="shared" ref="E22" si="4">SUM(E14:E21)</f>
        <v>3425067.67</v>
      </c>
      <c r="F22" s="39">
        <f t="shared" ref="F22" si="5">SUM(F14:F21)</f>
        <v>3430877.07</v>
      </c>
      <c r="G22" s="39">
        <f t="shared" ref="G22" si="6">SUM(G14:G21)</f>
        <v>3428637.67</v>
      </c>
      <c r="H22" s="39">
        <f t="shared" ref="H22" si="7">SUM(H14:H21)</f>
        <v>3437566.5599999996</v>
      </c>
      <c r="I22" s="39">
        <f t="shared" ref="I22" si="8">SUM(I14:I21)</f>
        <v>3529406.1599999997</v>
      </c>
      <c r="J22" s="39">
        <f t="shared" ref="J22" si="9">SUM(J14:J21)</f>
        <v>4713437.1100000003</v>
      </c>
      <c r="K22" s="39">
        <f t="shared" ref="K22" si="10">SUM(K14:K21)</f>
        <v>4732892.1100000003</v>
      </c>
      <c r="L22" s="39">
        <f t="shared" ref="L22" si="11">SUM(L14:L21)</f>
        <v>5143544.78</v>
      </c>
      <c r="M22" s="39">
        <f t="shared" si="3"/>
        <v>0</v>
      </c>
      <c r="N22" s="40">
        <f t="shared" si="3"/>
        <v>42281966.43</v>
      </c>
    </row>
    <row r="23" spans="1:18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R23" s="10"/>
    </row>
    <row r="24" spans="1:18" x14ac:dyDescent="0.25">
      <c r="A24" s="42" t="s">
        <v>28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R24" s="10"/>
    </row>
    <row r="25" spans="1:18" ht="15.75" x14ac:dyDescent="0.25">
      <c r="A25" s="44" t="s">
        <v>29</v>
      </c>
      <c r="B25" s="45">
        <f t="shared" ref="B25:M25" si="12">SUM(B26:B33)</f>
        <v>2289085.7000000002</v>
      </c>
      <c r="C25" s="45">
        <f t="shared" si="12"/>
        <v>2014801.18</v>
      </c>
      <c r="D25" s="45">
        <f t="shared" si="12"/>
        <v>2046328.33</v>
      </c>
      <c r="E25" s="45">
        <f t="shared" ref="E25" si="13">SUM(E26:E33)</f>
        <v>1986631.0199999998</v>
      </c>
      <c r="F25" s="45">
        <f t="shared" ref="F25" si="14">SUM(F26:F33)</f>
        <v>2118367.8400000003</v>
      </c>
      <c r="G25" s="45">
        <f t="shared" ref="G25" si="15">SUM(G26:G33)</f>
        <v>2028386.7399999998</v>
      </c>
      <c r="H25" s="45">
        <f t="shared" ref="H25" si="16">SUM(H26:H33)</f>
        <v>2127877.5400000005</v>
      </c>
      <c r="I25" s="45">
        <f t="shared" ref="I25" si="17">SUM(I26:I33)</f>
        <v>2048195.2200000002</v>
      </c>
      <c r="J25" s="45">
        <f t="shared" ref="J25" si="18">SUM(J26:J33)</f>
        <v>2306362.1599999997</v>
      </c>
      <c r="K25" s="45">
        <f t="shared" ref="K25" si="19">SUM(K26:K33)</f>
        <v>2217589.23</v>
      </c>
      <c r="L25" s="45">
        <f t="shared" ref="L25" si="20">SUM(L26:L33)</f>
        <v>3149692.3800000004</v>
      </c>
      <c r="M25" s="45">
        <f t="shared" si="12"/>
        <v>0</v>
      </c>
      <c r="N25" s="46">
        <f t="shared" ref="N25:N33" si="21">SUM(B25:M25)</f>
        <v>24333317.34</v>
      </c>
      <c r="R25" s="10"/>
    </row>
    <row r="26" spans="1:18" ht="15.75" x14ac:dyDescent="0.2">
      <c r="A26" s="32" t="s">
        <v>30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1150428.52</v>
      </c>
      <c r="J26" s="37">
        <v>1178135.22</v>
      </c>
      <c r="K26" s="37">
        <v>1253065.9099999999</v>
      </c>
      <c r="L26" s="37">
        <v>1442757.34</v>
      </c>
      <c r="M26" s="37">
        <v>0</v>
      </c>
      <c r="N26" s="46">
        <f t="shared" si="21"/>
        <v>13504651.26</v>
      </c>
      <c r="R26" s="10"/>
    </row>
    <row r="27" spans="1:18" ht="15.75" x14ac:dyDescent="0.2">
      <c r="A27" s="32" t="s">
        <v>31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227902.4</v>
      </c>
      <c r="J27" s="37">
        <v>250366.38999999998</v>
      </c>
      <c r="K27" s="37">
        <v>257562.01</v>
      </c>
      <c r="L27" s="37">
        <v>265828.76</v>
      </c>
      <c r="M27" s="37">
        <v>0</v>
      </c>
      <c r="N27" s="46">
        <f t="shared" si="21"/>
        <v>2536919.8899999997</v>
      </c>
      <c r="R27" s="10"/>
    </row>
    <row r="28" spans="1:18" ht="15.75" x14ac:dyDescent="0.2">
      <c r="A28" s="32" t="s">
        <v>32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21"/>
        <v>0</v>
      </c>
      <c r="R28" s="10"/>
    </row>
    <row r="29" spans="1:18" ht="15.75" x14ac:dyDescent="0.2">
      <c r="A29" s="32" t="s">
        <v>33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446514.35</v>
      </c>
      <c r="J29" s="37">
        <v>638219.43000000005</v>
      </c>
      <c r="K29" s="37">
        <v>459277.29</v>
      </c>
      <c r="L29" s="37">
        <v>546501.27</v>
      </c>
      <c r="M29" s="37">
        <v>0</v>
      </c>
      <c r="N29" s="46">
        <f t="shared" si="21"/>
        <v>5481386.9800000004</v>
      </c>
      <c r="R29" s="10"/>
    </row>
    <row r="30" spans="1:18" ht="15.75" x14ac:dyDescent="0.2">
      <c r="A30" s="32" t="s">
        <v>34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18855.07</v>
      </c>
      <c r="J30" s="37">
        <v>164539.01</v>
      </c>
      <c r="K30" s="37">
        <v>105019.22</v>
      </c>
      <c r="L30" s="37">
        <v>105573.06</v>
      </c>
      <c r="M30" s="37">
        <v>0</v>
      </c>
      <c r="N30" s="46">
        <f t="shared" si="21"/>
        <v>624109.3600000001</v>
      </c>
      <c r="R30" s="10"/>
    </row>
    <row r="31" spans="1:18" ht="15.75" x14ac:dyDescent="0.2">
      <c r="A31" s="32" t="s">
        <v>35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14857.11</v>
      </c>
      <c r="J31" s="37">
        <v>2061.46</v>
      </c>
      <c r="K31" s="37">
        <v>5709.48</v>
      </c>
      <c r="L31" s="37">
        <v>692427.18</v>
      </c>
      <c r="M31" s="37">
        <v>0</v>
      </c>
      <c r="N31" s="46">
        <f t="shared" si="21"/>
        <v>810947.2300000001</v>
      </c>
      <c r="R31" s="10"/>
    </row>
    <row r="32" spans="1:18" ht="15.75" x14ac:dyDescent="0.2">
      <c r="A32" s="32" t="s">
        <v>36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181248.89</v>
      </c>
      <c r="J32" s="37">
        <v>72513.5</v>
      </c>
      <c r="K32" s="37">
        <v>130815.84</v>
      </c>
      <c r="L32" s="37">
        <v>90389.62</v>
      </c>
      <c r="M32" s="37">
        <v>0</v>
      </c>
      <c r="N32" s="46">
        <f t="shared" si="21"/>
        <v>1345743.5699999998</v>
      </c>
      <c r="R32" s="10"/>
    </row>
    <row r="33" spans="1:18" ht="15.75" x14ac:dyDescent="0.2">
      <c r="A33" s="32" t="s">
        <v>37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8388.8799999999992</v>
      </c>
      <c r="J33" s="37">
        <v>527.15</v>
      </c>
      <c r="K33" s="37">
        <v>6139.48</v>
      </c>
      <c r="L33" s="37">
        <v>6215.15</v>
      </c>
      <c r="M33" s="37">
        <v>0</v>
      </c>
      <c r="N33" s="46">
        <f t="shared" si="21"/>
        <v>29559.049999999996</v>
      </c>
      <c r="R33" s="10"/>
    </row>
    <row r="34" spans="1:18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R34" s="10"/>
    </row>
    <row r="35" spans="1:18" ht="15.75" x14ac:dyDescent="0.25">
      <c r="A35" s="44" t="s">
        <v>38</v>
      </c>
      <c r="B35" s="45">
        <f t="shared" ref="B35:M35" si="22">SUM(B37:B39)</f>
        <v>618919.93999999994</v>
      </c>
      <c r="C35" s="45">
        <f t="shared" si="22"/>
        <v>672055.79</v>
      </c>
      <c r="D35" s="45">
        <f t="shared" si="22"/>
        <v>519357.59</v>
      </c>
      <c r="E35" s="45">
        <f t="shared" ref="E35" si="23">SUM(E37:E39)</f>
        <v>494438.92</v>
      </c>
      <c r="F35" s="45">
        <f t="shared" ref="F35" si="24">SUM(F37:F39)</f>
        <v>683053.22</v>
      </c>
      <c r="G35" s="45">
        <f t="shared" ref="G35" si="25">SUM(G37:G39)</f>
        <v>637174.65</v>
      </c>
      <c r="H35" s="45">
        <f t="shared" ref="H35" si="26">SUM(H37:H39)</f>
        <v>677667.6</v>
      </c>
      <c r="I35" s="45">
        <f t="shared" ref="I35" si="27">SUM(I37:I39)</f>
        <v>1040141.64</v>
      </c>
      <c r="J35" s="45">
        <f t="shared" ref="J35" si="28">SUM(J37:J39)</f>
        <v>396713.04</v>
      </c>
      <c r="K35" s="45">
        <f t="shared" ref="K35" si="29">SUM(K37:K39)</f>
        <v>672870.37</v>
      </c>
      <c r="L35" s="45">
        <f t="shared" ref="L35" si="30">SUM(L37:L39)</f>
        <v>605165.92000000004</v>
      </c>
      <c r="M35" s="45">
        <f t="shared" si="22"/>
        <v>0</v>
      </c>
      <c r="N35" s="46">
        <f t="shared" ref="N35:N54" si="31">SUM(B35:M35)</f>
        <v>7017558.6799999997</v>
      </c>
      <c r="R35" s="10"/>
    </row>
    <row r="36" spans="1:18" ht="15.75" x14ac:dyDescent="0.2">
      <c r="A36" s="44" t="s">
        <v>39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31"/>
        <v>0</v>
      </c>
      <c r="R36" s="10"/>
    </row>
    <row r="37" spans="1:18" ht="15.75" x14ac:dyDescent="0.2">
      <c r="A37" s="32" t="s">
        <v>40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1040141.64</v>
      </c>
      <c r="J37" s="37">
        <v>395533.04</v>
      </c>
      <c r="K37" s="37">
        <v>657273.51</v>
      </c>
      <c r="L37" s="37">
        <v>585602.11</v>
      </c>
      <c r="M37" s="34">
        <v>0</v>
      </c>
      <c r="N37" s="46">
        <f t="shared" si="31"/>
        <v>6978247</v>
      </c>
      <c r="R37" s="10"/>
    </row>
    <row r="38" spans="1:18" ht="15.75" x14ac:dyDescent="0.2">
      <c r="A38" s="32" t="s">
        <v>41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7">
        <v>1000</v>
      </c>
      <c r="K38" s="37">
        <v>0</v>
      </c>
      <c r="L38" s="37">
        <v>1000</v>
      </c>
      <c r="M38" s="34">
        <v>0</v>
      </c>
      <c r="N38" s="46">
        <f t="shared" si="31"/>
        <v>4971.01</v>
      </c>
      <c r="R38" s="10"/>
    </row>
    <row r="39" spans="1:18" ht="15.75" x14ac:dyDescent="0.2">
      <c r="A39" s="32" t="s">
        <v>42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7">
        <v>180</v>
      </c>
      <c r="K39" s="37">
        <v>15596.86</v>
      </c>
      <c r="L39" s="37">
        <v>18563.810000000001</v>
      </c>
      <c r="M39" s="34">
        <v>0</v>
      </c>
      <c r="N39" s="46">
        <f t="shared" si="31"/>
        <v>34340.67</v>
      </c>
      <c r="R39" s="10"/>
    </row>
    <row r="40" spans="1:18" ht="15.75" x14ac:dyDescent="0.25">
      <c r="A40" s="44" t="s">
        <v>43</v>
      </c>
      <c r="B40" s="45">
        <f t="shared" ref="B40:M40" si="32">SUM(B41:B43)</f>
        <v>450587.36</v>
      </c>
      <c r="C40" s="45">
        <f t="shared" si="32"/>
        <v>322847.53999999998</v>
      </c>
      <c r="D40" s="45">
        <f t="shared" si="32"/>
        <v>640737.86</v>
      </c>
      <c r="E40" s="45">
        <f t="shared" ref="E40" si="33">SUM(E41:E43)</f>
        <v>573310.97</v>
      </c>
      <c r="F40" s="45">
        <f t="shared" ref="F40" si="34">SUM(F41:F43)</f>
        <v>384637.93</v>
      </c>
      <c r="G40" s="45">
        <f t="shared" ref="G40" si="35">SUM(G41:G43)</f>
        <v>459923.5</v>
      </c>
      <c r="H40" s="45">
        <f t="shared" ref="H40" si="36">SUM(H41:H43)</f>
        <v>646353.22</v>
      </c>
      <c r="I40" s="45">
        <f t="shared" ref="I40" si="37">SUM(I41:I43)</f>
        <v>684029.86999999988</v>
      </c>
      <c r="J40" s="45">
        <f t="shared" ref="J40" si="38">SUM(J41:J43)</f>
        <v>401946.41</v>
      </c>
      <c r="K40" s="45">
        <f t="shared" ref="K40" si="39">SUM(K41:K43)</f>
        <v>660913.30999999994</v>
      </c>
      <c r="L40" s="45">
        <f t="shared" ref="L40" si="40">SUM(L41:L43)</f>
        <v>458222.09</v>
      </c>
      <c r="M40" s="45">
        <f t="shared" si="32"/>
        <v>0</v>
      </c>
      <c r="N40" s="46">
        <f t="shared" si="31"/>
        <v>5683510.0599999996</v>
      </c>
      <c r="R40" s="10"/>
    </row>
    <row r="41" spans="1:18" ht="15.75" x14ac:dyDescent="0.2">
      <c r="A41" s="32" t="s">
        <v>44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62188.29</v>
      </c>
      <c r="J41" s="37">
        <v>12074.210000000001</v>
      </c>
      <c r="K41" s="37">
        <v>73438.12</v>
      </c>
      <c r="L41" s="37">
        <v>28544.49</v>
      </c>
      <c r="M41" s="37">
        <v>0</v>
      </c>
      <c r="N41" s="46">
        <f t="shared" si="31"/>
        <v>575585.65</v>
      </c>
      <c r="R41" s="10"/>
    </row>
    <row r="42" spans="1:18" ht="15.75" x14ac:dyDescent="0.2">
      <c r="A42" s="32" t="s">
        <v>45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288414.23</v>
      </c>
      <c r="J42" s="37">
        <v>136701.65</v>
      </c>
      <c r="K42" s="37">
        <v>270400.71999999997</v>
      </c>
      <c r="L42" s="37">
        <v>119543.51</v>
      </c>
      <c r="M42" s="37">
        <v>0</v>
      </c>
      <c r="N42" s="46">
        <f t="shared" si="31"/>
        <v>2081727.3499999999</v>
      </c>
      <c r="R42" s="10"/>
    </row>
    <row r="43" spans="1:18" ht="15.75" x14ac:dyDescent="0.2">
      <c r="A43" s="32" t="s">
        <v>46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333427.34999999998</v>
      </c>
      <c r="J43" s="37">
        <v>253170.55</v>
      </c>
      <c r="K43" s="37">
        <v>317074.46999999997</v>
      </c>
      <c r="L43" s="37">
        <v>310134.09000000003</v>
      </c>
      <c r="M43" s="37">
        <v>0</v>
      </c>
      <c r="N43" s="46">
        <f t="shared" si="31"/>
        <v>3026197.0599999996</v>
      </c>
      <c r="R43" s="10"/>
    </row>
    <row r="44" spans="1:18" ht="15.75" x14ac:dyDescent="0.25">
      <c r="A44" s="44" t="s">
        <v>47</v>
      </c>
      <c r="B44" s="45">
        <f t="shared" ref="B44:M44" si="41">SUM(B45:B47)</f>
        <v>0</v>
      </c>
      <c r="C44" s="45">
        <f t="shared" si="41"/>
        <v>0</v>
      </c>
      <c r="D44" s="45">
        <f t="shared" si="41"/>
        <v>0</v>
      </c>
      <c r="E44" s="45">
        <f t="shared" ref="E44" si="42">SUM(E45:E47)</f>
        <v>0</v>
      </c>
      <c r="F44" s="45">
        <f t="shared" ref="F44" si="43">SUM(F45:F47)</f>
        <v>0</v>
      </c>
      <c r="G44" s="45">
        <f t="shared" ref="G44" si="44">SUM(G45:G47)</f>
        <v>0</v>
      </c>
      <c r="H44" s="45">
        <f t="shared" ref="H44" si="45">SUM(H45:H47)</f>
        <v>0</v>
      </c>
      <c r="I44" s="45">
        <f t="shared" ref="I44" si="46">SUM(I45:I47)</f>
        <v>855.73</v>
      </c>
      <c r="J44" s="45">
        <f t="shared" ref="J44" si="47">SUM(J45:J47)</f>
        <v>0</v>
      </c>
      <c r="K44" s="45">
        <f t="shared" ref="K44" si="48">SUM(K45:K47)</f>
        <v>0</v>
      </c>
      <c r="L44" s="45">
        <f t="shared" ref="L44" si="49">SUM(L45:L47)</f>
        <v>0</v>
      </c>
      <c r="M44" s="45">
        <f t="shared" si="41"/>
        <v>0</v>
      </c>
      <c r="N44" s="46">
        <f t="shared" si="31"/>
        <v>855.73</v>
      </c>
      <c r="R44" s="10"/>
    </row>
    <row r="45" spans="1:18" ht="15.75" x14ac:dyDescent="0.2">
      <c r="A45" s="32" t="s">
        <v>48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855.73</v>
      </c>
      <c r="J45" s="37">
        <v>0</v>
      </c>
      <c r="K45" s="37">
        <v>0</v>
      </c>
      <c r="L45" s="37">
        <v>0</v>
      </c>
      <c r="M45" s="37">
        <v>0</v>
      </c>
      <c r="N45" s="46">
        <f t="shared" si="31"/>
        <v>855.73</v>
      </c>
      <c r="R45" s="10"/>
    </row>
    <row r="46" spans="1:18" ht="15.75" x14ac:dyDescent="0.2">
      <c r="A46" s="32" t="s">
        <v>49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31"/>
        <v>0</v>
      </c>
      <c r="R46" s="10"/>
    </row>
    <row r="47" spans="1:18" ht="15.75" x14ac:dyDescent="0.2">
      <c r="A47" s="32" t="s">
        <v>50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31"/>
        <v>0</v>
      </c>
      <c r="R47" s="10"/>
    </row>
    <row r="48" spans="1:18" ht="15.75" x14ac:dyDescent="0.2">
      <c r="A48" s="32" t="s">
        <v>51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134989.15</v>
      </c>
      <c r="J48" s="37">
        <v>30944.74</v>
      </c>
      <c r="K48" s="37">
        <v>62013.88</v>
      </c>
      <c r="L48" s="37">
        <v>99568.27</v>
      </c>
      <c r="M48" s="37">
        <v>0</v>
      </c>
      <c r="N48" s="46">
        <f t="shared" si="31"/>
        <v>1014275.51</v>
      </c>
      <c r="R48" s="10"/>
    </row>
    <row r="49" spans="1:18" ht="15.75" x14ac:dyDescent="0.2">
      <c r="A49" s="32" t="s">
        <v>52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31"/>
        <v>0</v>
      </c>
      <c r="R49" s="10"/>
    </row>
    <row r="50" spans="1:18" ht="15.75" x14ac:dyDescent="0.2">
      <c r="A50" s="32" t="s">
        <v>53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1.7</v>
      </c>
      <c r="L50" s="37">
        <v>3.4</v>
      </c>
      <c r="M50" s="37">
        <v>0</v>
      </c>
      <c r="N50" s="46">
        <f t="shared" si="31"/>
        <v>6.6999999999999993</v>
      </c>
      <c r="R50" s="10"/>
    </row>
    <row r="51" spans="1:18" ht="15.75" x14ac:dyDescent="0.2">
      <c r="A51" s="32" t="s">
        <v>54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24115.51</v>
      </c>
      <c r="J51" s="37">
        <v>10289.08</v>
      </c>
      <c r="K51" s="37">
        <v>4512.8</v>
      </c>
      <c r="L51" s="37">
        <v>14878.21</v>
      </c>
      <c r="M51" s="37">
        <v>0</v>
      </c>
      <c r="N51" s="46">
        <f t="shared" si="31"/>
        <v>112619.70999999999</v>
      </c>
      <c r="R51" s="10"/>
    </row>
    <row r="52" spans="1:18" ht="15.75" x14ac:dyDescent="0.2">
      <c r="A52" s="32" t="s">
        <v>55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7187</v>
      </c>
      <c r="J52" s="37">
        <v>1312</v>
      </c>
      <c r="K52" s="37">
        <v>1252.9000000000001</v>
      </c>
      <c r="L52" s="37">
        <v>0</v>
      </c>
      <c r="M52" s="37">
        <v>0</v>
      </c>
      <c r="N52" s="46">
        <f t="shared" si="31"/>
        <v>300732.55000000005</v>
      </c>
      <c r="R52" s="10"/>
    </row>
    <row r="53" spans="1:18" ht="15.75" x14ac:dyDescent="0.2">
      <c r="A53" s="32" t="s">
        <v>56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31"/>
        <v>0</v>
      </c>
      <c r="R53" s="10"/>
    </row>
    <row r="54" spans="1:18" ht="15.75" x14ac:dyDescent="0.2">
      <c r="A54" s="32" t="s">
        <v>57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31"/>
        <v>333000</v>
      </c>
      <c r="R54" s="10"/>
    </row>
    <row r="55" spans="1:18" s="10" customFormat="1" ht="15.75" x14ac:dyDescent="0.25">
      <c r="A55" s="38" t="s">
        <v>0</v>
      </c>
      <c r="B55" s="39">
        <f t="shared" ref="B55:N55" si="50">B25+B44+B35+B40+B48+B49+B50+B51+B52+B53+B54</f>
        <v>3620641.38</v>
      </c>
      <c r="C55" s="39">
        <f t="shared" si="50"/>
        <v>3457600.6399999997</v>
      </c>
      <c r="D55" s="39">
        <f t="shared" si="50"/>
        <v>3348631.3</v>
      </c>
      <c r="E55" s="39">
        <f t="shared" si="50"/>
        <v>3236667.61</v>
      </c>
      <c r="F55" s="39">
        <f t="shared" si="50"/>
        <v>3298687.4700000007</v>
      </c>
      <c r="G55" s="39">
        <f t="shared" si="50"/>
        <v>3244599.2599999993</v>
      </c>
      <c r="H55" s="39">
        <f t="shared" si="50"/>
        <v>3555282.6100000003</v>
      </c>
      <c r="I55" s="39">
        <f t="shared" si="50"/>
        <v>3939514.1199999996</v>
      </c>
      <c r="J55" s="39">
        <f t="shared" si="50"/>
        <v>3147567.43</v>
      </c>
      <c r="K55" s="39">
        <f t="shared" si="50"/>
        <v>3619154.19</v>
      </c>
      <c r="L55" s="39">
        <f t="shared" si="50"/>
        <v>4327530.2700000005</v>
      </c>
      <c r="M55" s="39">
        <f t="shared" si="50"/>
        <v>0</v>
      </c>
      <c r="N55" s="39">
        <f t="shared" si="50"/>
        <v>38795876.280000001</v>
      </c>
    </row>
    <row r="56" spans="1:18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R56" s="10"/>
    </row>
    <row r="57" spans="1:18" s="10" customFormat="1" ht="15.75" x14ac:dyDescent="0.25">
      <c r="A57" s="38" t="s">
        <v>58</v>
      </c>
      <c r="B57" s="47">
        <f t="shared" ref="B57:N57" si="51">B22-B55</f>
        <v>-26097.459999999963</v>
      </c>
      <c r="C57" s="39">
        <f t="shared" si="51"/>
        <v>-34200.959999999497</v>
      </c>
      <c r="D57" s="39">
        <f t="shared" si="51"/>
        <v>73962.399999999907</v>
      </c>
      <c r="E57" s="39">
        <f t="shared" si="51"/>
        <v>188400.06000000006</v>
      </c>
      <c r="F57" s="39">
        <f t="shared" si="51"/>
        <v>132189.59999999916</v>
      </c>
      <c r="G57" s="39">
        <f t="shared" si="51"/>
        <v>184038.41000000061</v>
      </c>
      <c r="H57" s="39">
        <f t="shared" si="51"/>
        <v>-117716.05000000075</v>
      </c>
      <c r="I57" s="39">
        <f t="shared" si="51"/>
        <v>-410107.95999999996</v>
      </c>
      <c r="J57" s="39">
        <f t="shared" si="51"/>
        <v>1565869.6800000002</v>
      </c>
      <c r="K57" s="39">
        <f t="shared" si="51"/>
        <v>1113737.9200000004</v>
      </c>
      <c r="L57" s="39">
        <f t="shared" si="51"/>
        <v>816014.50999999978</v>
      </c>
      <c r="M57" s="39">
        <f t="shared" si="51"/>
        <v>0</v>
      </c>
      <c r="N57" s="39">
        <f t="shared" si="51"/>
        <v>3486090.1499999985</v>
      </c>
    </row>
    <row r="58" spans="1:18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R58" s="10"/>
    </row>
    <row r="59" spans="1:18" s="11" customFormat="1" ht="15.75" x14ac:dyDescent="0.25">
      <c r="A59" s="38" t="s">
        <v>59</v>
      </c>
      <c r="B59" s="47">
        <f t="shared" ref="B59:N59" si="52">B11+B22-B55</f>
        <v>2944369.95</v>
      </c>
      <c r="C59" s="39">
        <f t="shared" si="52"/>
        <v>2910168.9900000012</v>
      </c>
      <c r="D59" s="39">
        <f t="shared" si="52"/>
        <v>2984131.3900000015</v>
      </c>
      <c r="E59" s="39">
        <f t="shared" si="52"/>
        <v>3172531.4500000016</v>
      </c>
      <c r="F59" s="39">
        <f t="shared" si="52"/>
        <v>3304721.0500000007</v>
      </c>
      <c r="G59" s="39">
        <f t="shared" si="52"/>
        <v>3488759.4600000014</v>
      </c>
      <c r="H59" s="39">
        <f t="shared" si="52"/>
        <v>3371043.4100000011</v>
      </c>
      <c r="I59" s="39">
        <f t="shared" si="52"/>
        <v>2960935.4500000007</v>
      </c>
      <c r="J59" s="39">
        <f t="shared" si="52"/>
        <v>4526805.1300000008</v>
      </c>
      <c r="K59" s="39">
        <f t="shared" si="52"/>
        <v>5640543.0500000026</v>
      </c>
      <c r="L59" s="39">
        <f t="shared" si="52"/>
        <v>6456557.5600000015</v>
      </c>
      <c r="M59" s="39">
        <f t="shared" si="52"/>
        <v>6456557.5600000015</v>
      </c>
      <c r="N59" s="39">
        <f t="shared" si="52"/>
        <v>6456557.5600000024</v>
      </c>
      <c r="R59" s="10"/>
    </row>
    <row r="60" spans="1:18" x14ac:dyDescent="0.25">
      <c r="R60" s="10"/>
    </row>
    <row r="61" spans="1:18" ht="12.75" x14ac:dyDescent="0.2">
      <c r="A61" s="5"/>
      <c r="B61" s="12"/>
      <c r="C61" s="12"/>
      <c r="D61" s="12"/>
      <c r="E61" s="2"/>
      <c r="K61" s="13"/>
      <c r="M61" s="12"/>
      <c r="R61" s="10"/>
    </row>
    <row r="62" spans="1:18" x14ac:dyDescent="0.25">
      <c r="M62" s="12"/>
      <c r="R62" s="10"/>
    </row>
    <row r="63" spans="1:18" ht="13.5" customHeight="1" x14ac:dyDescent="0.25">
      <c r="A63" s="48" t="s">
        <v>60</v>
      </c>
      <c r="B63" s="49" t="s">
        <v>61</v>
      </c>
      <c r="C63" s="49" t="s">
        <v>62</v>
      </c>
      <c r="D63" s="49" t="s">
        <v>63</v>
      </c>
      <c r="E63" s="49" t="s">
        <v>64</v>
      </c>
      <c r="F63" s="49" t="s">
        <v>65</v>
      </c>
      <c r="G63" s="49" t="s">
        <v>66</v>
      </c>
      <c r="H63" s="49" t="s">
        <v>67</v>
      </c>
      <c r="I63" s="49" t="s">
        <v>68</v>
      </c>
      <c r="J63" s="49" t="s">
        <v>69</v>
      </c>
      <c r="K63" s="49" t="s">
        <v>70</v>
      </c>
      <c r="L63" s="49" t="s">
        <v>71</v>
      </c>
      <c r="M63" s="49" t="s">
        <v>72</v>
      </c>
      <c r="R63" s="10"/>
    </row>
    <row r="64" spans="1:18" ht="13.5" customHeight="1" x14ac:dyDescent="0.25">
      <c r="A64" s="50" t="s">
        <v>73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R64" s="10"/>
    </row>
    <row r="65" spans="1:18" ht="13.5" customHeight="1" x14ac:dyDescent="0.25">
      <c r="A65" s="50" t="s">
        <v>74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2960935.45</v>
      </c>
      <c r="J65" s="51">
        <v>4526805.1300000008</v>
      </c>
      <c r="K65" s="51">
        <v>5640543.0499999998</v>
      </c>
      <c r="L65" s="51">
        <v>6456557.5599999996</v>
      </c>
      <c r="M65" s="51">
        <v>0</v>
      </c>
      <c r="R65" s="10"/>
    </row>
    <row r="66" spans="1:18" ht="13.5" customHeight="1" x14ac:dyDescent="0.25">
      <c r="A66" s="52" t="s">
        <v>75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R66" s="10"/>
    </row>
    <row r="67" spans="1:18" ht="13.5" customHeight="1" x14ac:dyDescent="0.25">
      <c r="A67" s="48" t="s">
        <v>76</v>
      </c>
      <c r="B67" s="53">
        <f t="shared" ref="B67:M67" si="53">SUM(B64:B66)</f>
        <v>2944369.95</v>
      </c>
      <c r="C67" s="53">
        <f t="shared" si="53"/>
        <v>2910168.99</v>
      </c>
      <c r="D67" s="53">
        <f t="shared" si="53"/>
        <v>2984131.39</v>
      </c>
      <c r="E67" s="53">
        <f t="shared" si="53"/>
        <v>3172531.45</v>
      </c>
      <c r="F67" s="53">
        <f t="shared" si="53"/>
        <v>3304721.05</v>
      </c>
      <c r="G67" s="53">
        <f t="shared" si="53"/>
        <v>3488759.46</v>
      </c>
      <c r="H67" s="53">
        <f t="shared" si="53"/>
        <v>3371043.4099999997</v>
      </c>
      <c r="I67" s="53">
        <f t="shared" si="53"/>
        <v>2960935.45</v>
      </c>
      <c r="J67" s="53">
        <f t="shared" si="53"/>
        <v>4526805.1300000008</v>
      </c>
      <c r="K67" s="53">
        <f t="shared" si="53"/>
        <v>5640543.0499999998</v>
      </c>
      <c r="L67" s="53">
        <f t="shared" si="53"/>
        <v>6456557.5599999996</v>
      </c>
      <c r="M67" s="53">
        <f t="shared" si="53"/>
        <v>0</v>
      </c>
      <c r="R67" s="10"/>
    </row>
    <row r="68" spans="1:18" ht="13.5" customHeight="1" x14ac:dyDescent="0.25">
      <c r="N68" s="12"/>
      <c r="R68" s="10"/>
    </row>
    <row r="69" spans="1:18" ht="13.5" customHeight="1" x14ac:dyDescent="0.25">
      <c r="A69" s="48" t="s">
        <v>77</v>
      </c>
      <c r="R69" s="10"/>
    </row>
    <row r="70" spans="1:18" ht="13.5" customHeight="1" x14ac:dyDescent="0.25">
      <c r="A70" s="50" t="s">
        <v>55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56322.63</v>
      </c>
      <c r="J70" s="51">
        <v>55574.149999999994</v>
      </c>
      <c r="K70" s="51">
        <v>54909.179999999993</v>
      </c>
      <c r="L70" s="51">
        <v>55388.740000000005</v>
      </c>
      <c r="M70" s="51">
        <v>0</v>
      </c>
      <c r="R70" s="10"/>
    </row>
    <row r="71" spans="1:18" ht="13.5" customHeight="1" x14ac:dyDescent="0.25">
      <c r="A71" s="50" t="s">
        <v>78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2904612.8200000003</v>
      </c>
      <c r="J71" s="51">
        <v>4471230.9800000004</v>
      </c>
      <c r="K71" s="51">
        <v>5585633.8700000001</v>
      </c>
      <c r="L71" s="51">
        <v>6401168.8199999994</v>
      </c>
      <c r="M71" s="51">
        <v>0</v>
      </c>
      <c r="R71" s="10"/>
    </row>
    <row r="72" spans="1:18" ht="13.5" customHeight="1" x14ac:dyDescent="0.25">
      <c r="A72" s="48" t="s">
        <v>76</v>
      </c>
      <c r="B72" s="53">
        <f t="shared" ref="B72:M72" si="54">SUM(B70:B71)</f>
        <v>2944369.9499999997</v>
      </c>
      <c r="C72" s="53">
        <f t="shared" si="54"/>
        <v>2910168.99</v>
      </c>
      <c r="D72" s="53">
        <f t="shared" si="54"/>
        <v>2984131.39</v>
      </c>
      <c r="E72" s="53">
        <f t="shared" si="54"/>
        <v>3172531.45</v>
      </c>
      <c r="F72" s="53">
        <f t="shared" si="54"/>
        <v>3304721.05</v>
      </c>
      <c r="G72" s="53">
        <f t="shared" si="54"/>
        <v>3488759.46</v>
      </c>
      <c r="H72" s="53">
        <f t="shared" si="54"/>
        <v>3371043.4099999997</v>
      </c>
      <c r="I72" s="53">
        <f t="shared" si="54"/>
        <v>2960935.45</v>
      </c>
      <c r="J72" s="53">
        <f t="shared" si="54"/>
        <v>4526805.1300000008</v>
      </c>
      <c r="K72" s="53">
        <f t="shared" si="54"/>
        <v>5640543.0499999998</v>
      </c>
      <c r="L72" s="53">
        <f t="shared" si="54"/>
        <v>6456557.5599999996</v>
      </c>
      <c r="M72" s="53">
        <f t="shared" si="54"/>
        <v>0</v>
      </c>
      <c r="R72" s="10"/>
    </row>
    <row r="73" spans="1:18" ht="13.5" customHeight="1" x14ac:dyDescent="0.25">
      <c r="B73" s="12"/>
      <c r="C73" s="12"/>
      <c r="F73" s="12"/>
      <c r="N73" s="12"/>
    </row>
    <row r="74" spans="1:18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8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8" ht="13.5" customHeight="1" x14ac:dyDescent="0.25">
      <c r="A76" s="54" t="s">
        <v>79</v>
      </c>
      <c r="E76" s="12"/>
      <c r="F76" s="12"/>
      <c r="G76" s="12"/>
      <c r="H76" s="12"/>
      <c r="I76" s="12"/>
      <c r="J76" s="14"/>
      <c r="K76" s="12"/>
    </row>
    <row r="77" spans="1:18" ht="12.75" customHeight="1" x14ac:dyDescent="0.25">
      <c r="A77" s="10"/>
      <c r="B77" s="15" t="s">
        <v>80</v>
      </c>
      <c r="E77" s="12"/>
      <c r="F77" s="12"/>
      <c r="J77" s="14"/>
      <c r="L77" s="12"/>
      <c r="M77" s="12"/>
    </row>
    <row r="78" spans="1:18" ht="12.75" x14ac:dyDescent="0.25">
      <c r="A78" s="50" t="s">
        <v>81</v>
      </c>
      <c r="B78" s="55" t="s">
        <v>71</v>
      </c>
      <c r="E78" s="12"/>
      <c r="F78" s="12"/>
      <c r="G78" s="12"/>
      <c r="J78" s="16"/>
      <c r="L78" s="12"/>
    </row>
    <row r="79" spans="1:18" ht="12.75" x14ac:dyDescent="0.25">
      <c r="A79" s="50"/>
      <c r="B79" s="56"/>
      <c r="E79" s="12"/>
      <c r="F79" s="12"/>
    </row>
    <row r="80" spans="1:18" ht="12.75" x14ac:dyDescent="0.2">
      <c r="A80" s="50" t="s">
        <v>26</v>
      </c>
      <c r="B80" s="57">
        <f>SUM(B81:B83)</f>
        <v>414176.88</v>
      </c>
      <c r="C80" s="61"/>
      <c r="E80" s="12"/>
      <c r="F80" s="12"/>
      <c r="H80" s="12"/>
      <c r="J80" s="17"/>
      <c r="K80" s="2"/>
    </row>
    <row r="81" spans="1:13" ht="12.75" x14ac:dyDescent="0.2">
      <c r="A81" s="58" t="s">
        <v>140</v>
      </c>
      <c r="B81" s="59">
        <v>469.3</v>
      </c>
      <c r="C81" s="61"/>
      <c r="E81" s="12"/>
      <c r="F81" s="12"/>
      <c r="J81" s="17"/>
      <c r="K81" s="2"/>
    </row>
    <row r="82" spans="1:13" ht="12" customHeight="1" x14ac:dyDescent="0.2">
      <c r="A82" s="58" t="s">
        <v>147</v>
      </c>
      <c r="B82" s="59">
        <v>1.7</v>
      </c>
      <c r="C82" s="61"/>
      <c r="E82" s="12"/>
      <c r="F82" s="12"/>
      <c r="J82" s="17"/>
      <c r="K82" s="2"/>
    </row>
    <row r="83" spans="1:13" ht="12" customHeight="1" x14ac:dyDescent="0.2">
      <c r="A83" s="101" t="s">
        <v>148</v>
      </c>
      <c r="B83" s="59">
        <v>413705.88</v>
      </c>
      <c r="C83" s="61"/>
      <c r="E83" s="12"/>
      <c r="F83" s="12"/>
      <c r="J83" s="17"/>
      <c r="K83" s="2"/>
    </row>
    <row r="84" spans="1:13" ht="12.75" x14ac:dyDescent="0.2">
      <c r="A84" s="58"/>
      <c r="B84" s="59"/>
      <c r="J84" s="17"/>
      <c r="K84" s="2"/>
    </row>
    <row r="85" spans="1:13" ht="12.75" x14ac:dyDescent="0.25">
      <c r="A85" s="50" t="s">
        <v>37</v>
      </c>
      <c r="B85" s="57">
        <f>B86+B87</f>
        <v>6215.15</v>
      </c>
      <c r="C85" s="61"/>
      <c r="E85" s="12"/>
    </row>
    <row r="86" spans="1:13" ht="12.75" x14ac:dyDescent="0.25">
      <c r="A86" s="58" t="s">
        <v>82</v>
      </c>
      <c r="B86" s="59">
        <v>25</v>
      </c>
      <c r="E86" s="12"/>
    </row>
    <row r="87" spans="1:13" x14ac:dyDescent="0.2">
      <c r="A87" s="58" t="s">
        <v>83</v>
      </c>
      <c r="B87" s="59">
        <v>6190.15</v>
      </c>
      <c r="D87" s="60"/>
      <c r="E87" s="12"/>
    </row>
    <row r="88" spans="1:13" ht="12.75" x14ac:dyDescent="0.25">
      <c r="A88" s="50"/>
      <c r="B88" s="57"/>
    </row>
    <row r="89" spans="1:13" ht="12.75" x14ac:dyDescent="0.25">
      <c r="A89" s="50" t="s">
        <v>57</v>
      </c>
      <c r="B89" s="57">
        <f>SUM(B90:B90)</f>
        <v>0</v>
      </c>
      <c r="C89" s="61"/>
    </row>
    <row r="90" spans="1:13" ht="12.75" x14ac:dyDescent="0.25">
      <c r="A90" s="58"/>
      <c r="B90" s="59"/>
    </row>
    <row r="91" spans="1:13" ht="12.75" x14ac:dyDescent="0.25">
      <c r="A91" s="50"/>
      <c r="B91" s="57"/>
    </row>
    <row r="92" spans="1:13" ht="12.75" x14ac:dyDescent="0.25">
      <c r="A92" s="50" t="s">
        <v>53</v>
      </c>
      <c r="B92" s="57">
        <f>B93</f>
        <v>3.4</v>
      </c>
    </row>
    <row r="93" spans="1:13" ht="12.75" x14ac:dyDescent="0.25">
      <c r="A93" s="58" t="s">
        <v>1</v>
      </c>
      <c r="B93" s="59">
        <v>3.4</v>
      </c>
    </row>
    <row r="94" spans="1:13" ht="12.75" x14ac:dyDescent="0.25">
      <c r="A94" s="14"/>
      <c r="B94" s="14"/>
    </row>
    <row r="95" spans="1:13" ht="12.75" x14ac:dyDescent="0.25">
      <c r="A95" s="102" t="s">
        <v>150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</row>
    <row r="96" spans="1:13" ht="12.75" x14ac:dyDescent="0.25">
      <c r="A96" s="102" t="s">
        <v>149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</row>
  </sheetData>
  <mergeCells count="6">
    <mergeCell ref="A96:M96"/>
    <mergeCell ref="A1:N1"/>
    <mergeCell ref="A2:N2"/>
    <mergeCell ref="A3:N3"/>
    <mergeCell ref="A8:N8"/>
    <mergeCell ref="A95:M95"/>
  </mergeCells>
  <pageMargins left="0.39370078740157483" right="0.39370078740157483" top="0.59055118110236227" bottom="0.59055118110236227" header="0.31496062992125984" footer="0.11811023622047245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9503345-C8F4-4E3D-B7D0-FA7068BEC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2025-12-30T17:34:12Z</cp:lastPrinted>
  <dcterms:created xsi:type="dcterms:W3CDTF">2010-03-08T12:18:22Z</dcterms:created>
  <dcterms:modified xsi:type="dcterms:W3CDTF">2025-12-30T17:42:57Z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