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eral\Geral\Portal da Transparência - Controladoria\6 - Contratos de Gestão\Perdizes\Prestações de Contas Mensais\"/>
    </mc:Choice>
  </mc:AlternateContent>
  <xr:revisionPtr revIDLastSave="0" documentId="13_ncr:1_{451E233E-32C8-451E-9ED6-C3457F60FBD0}" xr6:coauthVersionLast="47" xr6:coauthVersionMax="47" xr10:uidLastSave="{00000000-0000-0000-0000-000000000000}"/>
  <bookViews>
    <workbookView xWindow="-120" yWindow="-120" windowWidth="29040" windowHeight="15840" firstSheet="1" activeTab="7" xr2:uid="{00000000-000D-0000-FFFF-FFFF00000000}"/>
  </bookViews>
  <sheets>
    <sheet name="ICESP-CGs OP 88700_701" sheetId="11" state="hidden" r:id="rId1"/>
    <sheet name="BALANÇO" sheetId="26" r:id="rId2"/>
    <sheet name="DRE" sheetId="27" r:id="rId3"/>
    <sheet name="BALANÇO NOP" sheetId="24" r:id="rId4"/>
    <sheet name="DRE NOP" sheetId="25" r:id="rId5"/>
    <sheet name="DFC" sheetId="21" r:id="rId6"/>
    <sheet name="CONCILIAÇÃO" sheetId="22" r:id="rId7"/>
    <sheet name="DFC NOP" sheetId="23" r:id="rId8"/>
  </sheets>
  <externalReferences>
    <externalReference r:id="rId9"/>
    <externalReference r:id="rId10"/>
  </externalReferences>
  <definedNames>
    <definedName name="_xlnm._FilterDatabase" localSheetId="1" hidden="1">BALANÇO!$A$8:$A$27</definedName>
    <definedName name="_xlnm._FilterDatabase" localSheetId="3" hidden="1">'BALANÇO NOP'!$A$8:$A$27</definedName>
    <definedName name="_xlnm._FilterDatabase" localSheetId="2" hidden="1">DRE!$A$8:$A$14</definedName>
    <definedName name="_xlnm._FilterDatabase" localSheetId="4" hidden="1">'DRE NOP'!$A$8:$A$14</definedName>
    <definedName name="A" localSheetId="5">#REF!</definedName>
    <definedName name="A" localSheetId="7">#REF!</definedName>
    <definedName name="A" localSheetId="0">#REF!</definedName>
    <definedName name="A">#REF!</definedName>
    <definedName name="AAAAAAAAAAA" localSheetId="5">#REF!</definedName>
    <definedName name="AAAAAAAAAAA" localSheetId="7">#REF!</definedName>
    <definedName name="AAAAAAAAAAA" localSheetId="0">#REF!</definedName>
    <definedName name="AAAAAAAAAAA">#REF!</definedName>
    <definedName name="_xlnm.Print_Area" localSheetId="1">BALANÇO!$A$1:$L$27</definedName>
    <definedName name="_xlnm.Print_Area" localSheetId="6">CONCILIAÇÃO!$A$1:$M$19</definedName>
    <definedName name="_xlnm.Print_Area" localSheetId="5">DFC!$A$1:$P$42</definedName>
    <definedName name="_xlnm.Print_Area" localSheetId="7">'DFC NOP'!$A$1:$P$42</definedName>
    <definedName name="_xlnm.Print_Area" localSheetId="2">DRE!$A$1:$M$29</definedName>
    <definedName name="_xlnm.Print_Area" localSheetId="0">'ICESP-CGs OP 88700_701'!$A$1:$Q$40</definedName>
    <definedName name="B" localSheetId="5">#REF!</definedName>
    <definedName name="B" localSheetId="7">#REF!</definedName>
    <definedName name="B" localSheetId="0">#REF!</definedName>
    <definedName name="B">#REF!</definedName>
    <definedName name="b110000000000">#REF!</definedName>
    <definedName name="bbbbbbbbbbbbbbb" localSheetId="5">#REF!</definedName>
    <definedName name="bbbbbbbbbbbbbbb" localSheetId="7">#REF!</definedName>
    <definedName name="bbbbbbbbbbbbbbb" localSheetId="0">#REF!</definedName>
    <definedName name="bbbbbbbbbbbbbbb">#REF!</definedName>
    <definedName name="CONSOL_HIERARQUIZADO_HCOP" localSheetId="5">#REF!</definedName>
    <definedName name="CONSOL_HIERARQUIZADO_HCOP" localSheetId="7">#REF!</definedName>
    <definedName name="CONSOL_HIERARQUIZADO_HCOP" localSheetId="0">#REF!</definedName>
    <definedName name="CONSOL_HIERARQUIZADO_HCOP">#REF!</definedName>
    <definedName name="CONSOLIDADO" localSheetId="5">#REF!</definedName>
    <definedName name="CONSOLIDADO" localSheetId="7">#REF!</definedName>
    <definedName name="CONSOLIDADO" localSheetId="0">#REF!</definedName>
    <definedName name="CONSOLIDADO">#REF!</definedName>
    <definedName name="CRIS" localSheetId="5">#REF!</definedName>
    <definedName name="CRIS" localSheetId="7">#REF!</definedName>
    <definedName name="CRIS" localSheetId="0">#REF!</definedName>
    <definedName name="CRIS">#REF!</definedName>
    <definedName name="E" localSheetId="5">#REF!</definedName>
    <definedName name="E" localSheetId="7">#REF!</definedName>
    <definedName name="E" localSheetId="0">#REF!</definedName>
    <definedName name="E">#REF!</definedName>
    <definedName name="e_consolidado_hier_completa" localSheetId="5">#REF!</definedName>
    <definedName name="e_consolidado_hier_completa" localSheetId="7">#REF!</definedName>
    <definedName name="e_consolidado_hier_completa" localSheetId="0">#REF!</definedName>
    <definedName name="e_consolidado_hier_completa">#REF!</definedName>
    <definedName name="e_consolidado_julho07_hier_completa" localSheetId="5">#REF!</definedName>
    <definedName name="e_consolidado_julho07_hier_completa" localSheetId="7">#REF!</definedName>
    <definedName name="e_consolidado_julho07_hier_completa" localSheetId="0">#REF!</definedName>
    <definedName name="e_consolidado_julho07_hier_completa">#REF!</definedName>
    <definedName name="e_saldo_total_julh07_hier_completa" localSheetId="5">#REF!</definedName>
    <definedName name="e_saldo_total_julh07_hier_completa" localSheetId="7">#REF!</definedName>
    <definedName name="e_saldo_total_julh07_hier_completa" localSheetId="0">#REF!</definedName>
    <definedName name="e_saldo_total_julh07_hier_completa">#REF!</definedName>
    <definedName name="F" localSheetId="5">#REF!</definedName>
    <definedName name="F" localSheetId="7">#REF!</definedName>
    <definedName name="F" localSheetId="0">#REF!</definedName>
    <definedName name="F">#REF!</definedName>
    <definedName name="FFFFFFF" localSheetId="5">#REF!</definedName>
    <definedName name="FFFFFFF" localSheetId="7">#REF!</definedName>
    <definedName name="FFFFFFF" localSheetId="0">#REF!</definedName>
    <definedName name="FFFFFFF">#REF!</definedName>
    <definedName name="FFFFFFFFFFFFFFFFFF" localSheetId="5">#REF!</definedName>
    <definedName name="FFFFFFFFFFFFFFFFFF" localSheetId="7">#REF!</definedName>
    <definedName name="FFFFFFFFFFFFFFFFFF" localSheetId="0">#REF!</definedName>
    <definedName name="FFFFFFFFFFFFFFFFFF">#REF!</definedName>
    <definedName name="fppfpfpfp" localSheetId="5">#REF!</definedName>
    <definedName name="fppfpfpfp" localSheetId="7">#REF!</definedName>
    <definedName name="fppfpfpfp" localSheetId="0">#REF!</definedName>
    <definedName name="fppfpfpfp">#REF!</definedName>
    <definedName name="ggg" localSheetId="5">#REF!</definedName>
    <definedName name="ggg" localSheetId="7">#REF!</definedName>
    <definedName name="ggg" localSheetId="0">#REF!</definedName>
    <definedName name="ggg">#REF!</definedName>
    <definedName name="GR" localSheetId="5">#REF!</definedName>
    <definedName name="GR" localSheetId="7">#REF!</definedName>
    <definedName name="GR" localSheetId="0">#REF!</definedName>
    <definedName name="GR">#REF!</definedName>
    <definedName name="ICESP_DFC___CONSOL_HIERAR" localSheetId="5">#REF!</definedName>
    <definedName name="ICESP_DFC___CONSOL_HIERAR" localSheetId="7">#REF!</definedName>
    <definedName name="ICESP_DFC___CONSOL_HIERAR" localSheetId="0">#REF!</definedName>
    <definedName name="ICESP_DFC___CONSOL_HIERAR">#REF!</definedName>
    <definedName name="já" localSheetId="5">#REF!</definedName>
    <definedName name="já" localSheetId="7">#REF!</definedName>
    <definedName name="já" localSheetId="0">#REF!</definedName>
    <definedName name="já">#REF!</definedName>
    <definedName name="jjjjjjjjjjjjjjjjjjjjj" localSheetId="5">#REF!</definedName>
    <definedName name="jjjjjjjjjjjjjjjjjjjjj" localSheetId="7">#REF!</definedName>
    <definedName name="jjjjjjjjjjjjjjjjjjjjj" localSheetId="0">#REF!</definedName>
    <definedName name="jjjjjjjjjjjjjjjjjjjjj">#REF!</definedName>
    <definedName name="k" localSheetId="5">#REF!</definedName>
    <definedName name="k" localSheetId="7">#REF!</definedName>
    <definedName name="k" localSheetId="0">#REF!</definedName>
    <definedName name="k">#REF!</definedName>
    <definedName name="LDLDLDLDLD" localSheetId="5">#REF!</definedName>
    <definedName name="LDLDLDLDLD" localSheetId="7">#REF!</definedName>
    <definedName name="LDLDLDLDLD" localSheetId="0">#REF!</definedName>
    <definedName name="LDLDLDLDLD">#REF!</definedName>
    <definedName name="LL" localSheetId="5">#REF!</definedName>
    <definedName name="LL" localSheetId="7">#REF!</definedName>
    <definedName name="LL" localSheetId="0">#REF!</definedName>
    <definedName name="LL">#REF!</definedName>
    <definedName name="mmmm" localSheetId="5">#REF!</definedName>
    <definedName name="mmmm" localSheetId="7">#REF!</definedName>
    <definedName name="mmmm" localSheetId="0">#REF!</definedName>
    <definedName name="mmmm">#REF!</definedName>
    <definedName name="N___Consolidado_ICESP_HIER" localSheetId="5">#REF!</definedName>
    <definedName name="N___Consolidado_ICESP_HIER" localSheetId="7">#REF!</definedName>
    <definedName name="N___Consolidado_ICESP_HIER" localSheetId="0">#REF!</definedName>
    <definedName name="N___Consolidado_ICESP_HIER">#REF!</definedName>
    <definedName name="o" localSheetId="5">#REF!</definedName>
    <definedName name="o" localSheetId="7">#REF!</definedName>
    <definedName name="o" localSheetId="0">#REF!</definedName>
    <definedName name="o">#REF!</definedName>
    <definedName name="tb" localSheetId="5">#REF!</definedName>
    <definedName name="tb" localSheetId="7">#REF!</definedName>
    <definedName name="tb" localSheetId="0">#REF!</definedName>
    <definedName name="tb">#REF!</definedName>
    <definedName name="tbCG" localSheetId="5">[1]Plan1!$J$5:$K$1422</definedName>
    <definedName name="tbCG" localSheetId="7">[1]Plan1!$J$5:$K$1422</definedName>
    <definedName name="tbCG">[2]Plan1!$J$5:$K$1422</definedName>
    <definedName name="tbEspTit" localSheetId="5">[1]Plan1!$A$5:$B$7</definedName>
    <definedName name="tbEspTit" localSheetId="7">[1]Plan1!$A$5:$B$7</definedName>
    <definedName name="tbEspTit">[2]Plan1!$A$5:$B$7</definedName>
    <definedName name="tbTpReceita" localSheetId="5">[1]Plan1!$D$5:$E$10</definedName>
    <definedName name="tbTpReceita" localSheetId="7">[1]Plan1!$D$5:$E$10</definedName>
    <definedName name="tbTpReceita">[2]Plan1!$D$5:$E$10</definedName>
    <definedName name="z" localSheetId="5">#REF!</definedName>
    <definedName name="z" localSheetId="7">#REF!</definedName>
    <definedName name="z" localSheetId="0">#REF!</definedName>
    <definedName name="z">#REF!</definedName>
    <definedName name="ZZ_DISTR_AIH_CONTR_DEZ2005" localSheetId="5">#REF!</definedName>
    <definedName name="ZZ_DISTR_AIH_CONTR_DEZ2005" localSheetId="7">#REF!</definedName>
    <definedName name="ZZ_DISTR_AIH_CONTR_DEZ2005" localSheetId="0">#REF!</definedName>
    <definedName name="ZZ_DISTR_AIH_CONTR_DEZ2005">#REF!</definedName>
    <definedName name="ZZ_DISTR_AIH_CONTR_JAN2006" localSheetId="5">#REF!</definedName>
    <definedName name="ZZ_DISTR_AIH_CONTR_JAN2006" localSheetId="7">#REF!</definedName>
    <definedName name="ZZ_DISTR_AIH_CONTR_JAN2006" localSheetId="0">#REF!</definedName>
    <definedName name="ZZ_DISTR_AIH_CONTR_JAN2006">#REF!</definedName>
    <definedName name="ZZ_DISTR_AMB_CONTR_DEZ2005" localSheetId="5">#REF!</definedName>
    <definedName name="ZZ_DISTR_AMB_CONTR_DEZ2005" localSheetId="7">#REF!</definedName>
    <definedName name="ZZ_DISTR_AMB_CONTR_DEZ2005" localSheetId="0">#REF!</definedName>
    <definedName name="ZZ_DISTR_AMB_CONTR_DEZ2005">#REF!</definedName>
    <definedName name="ZZ_DISTR_AMB_CONTR_JAN2006" localSheetId="5">#REF!</definedName>
    <definedName name="ZZ_DISTR_AMB_CONTR_JAN2006" localSheetId="7">#REF!</definedName>
    <definedName name="ZZ_DISTR_AMB_CONTR_JAN2006" localSheetId="0">#REF!</definedName>
    <definedName name="ZZ_DISTR_AMB_CONTR_JAN2006">#REF!</definedName>
    <definedName name="ZZ_DISTR_CONTR_AMB_JAN2006_Sem_coincidentes_ZZ_DISTR_AMB_CONTR_J" localSheetId="5">#REF!</definedName>
    <definedName name="ZZ_DISTR_CONTR_AMB_JAN2006_Sem_coincidentes_ZZ_DISTR_AMB_CONTR_J" localSheetId="7">#REF!</definedName>
    <definedName name="ZZ_DISTR_CONTR_AMB_JAN2006_Sem_coincidentes_ZZ_DISTR_AMB_CONTR_J" localSheetId="0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7" i="27" l="1"/>
  <c r="M26" i="27" s="1"/>
  <c r="L26" i="27"/>
  <c r="K26" i="27"/>
  <c r="J26" i="27"/>
  <c r="I26" i="27"/>
  <c r="H26" i="27"/>
  <c r="G26" i="27"/>
  <c r="F26" i="27"/>
  <c r="E26" i="27"/>
  <c r="D26" i="27"/>
  <c r="C26" i="27"/>
  <c r="B26" i="27"/>
  <c r="F24" i="27"/>
  <c r="F29" i="27" s="1"/>
  <c r="M22" i="27"/>
  <c r="M21" i="27"/>
  <c r="M20" i="27"/>
  <c r="M19" i="27"/>
  <c r="M18" i="27"/>
  <c r="M17" i="27"/>
  <c r="M16" i="27"/>
  <c r="M15" i="27"/>
  <c r="M14" i="27"/>
  <c r="L13" i="27"/>
  <c r="M13" i="27" s="1"/>
  <c r="K13" i="27"/>
  <c r="J13" i="27"/>
  <c r="I13" i="27"/>
  <c r="H13" i="27"/>
  <c r="G13" i="27"/>
  <c r="F13" i="27"/>
  <c r="E13" i="27"/>
  <c r="D13" i="27"/>
  <c r="C13" i="27"/>
  <c r="B13" i="27"/>
  <c r="M11" i="27"/>
  <c r="M10" i="27"/>
  <c r="M9" i="27"/>
  <c r="L8" i="27"/>
  <c r="L24" i="27" s="1"/>
  <c r="L29" i="27" s="1"/>
  <c r="K8" i="27"/>
  <c r="K24" i="27" s="1"/>
  <c r="K29" i="27" s="1"/>
  <c r="J8" i="27"/>
  <c r="J24" i="27" s="1"/>
  <c r="J29" i="27" s="1"/>
  <c r="I8" i="27"/>
  <c r="I24" i="27" s="1"/>
  <c r="I29" i="27" s="1"/>
  <c r="H8" i="27"/>
  <c r="H24" i="27" s="1"/>
  <c r="H29" i="27" s="1"/>
  <c r="G8" i="27"/>
  <c r="G24" i="27" s="1"/>
  <c r="G29" i="27" s="1"/>
  <c r="F8" i="27"/>
  <c r="E8" i="27"/>
  <c r="E24" i="27" s="1"/>
  <c r="E29" i="27" s="1"/>
  <c r="D8" i="27"/>
  <c r="D24" i="27" s="1"/>
  <c r="D29" i="27" s="1"/>
  <c r="C8" i="27"/>
  <c r="C24" i="27" s="1"/>
  <c r="C29" i="27" s="1"/>
  <c r="B8" i="27"/>
  <c r="B24" i="27" s="1"/>
  <c r="B29" i="27" s="1"/>
  <c r="L25" i="26"/>
  <c r="K25" i="26"/>
  <c r="J25" i="26"/>
  <c r="I25" i="26"/>
  <c r="H25" i="26"/>
  <c r="G25" i="26"/>
  <c r="F25" i="26"/>
  <c r="E25" i="26"/>
  <c r="E17" i="26" s="1"/>
  <c r="D25" i="26"/>
  <c r="C25" i="26"/>
  <c r="B25" i="26"/>
  <c r="B17" i="26" s="1"/>
  <c r="L18" i="26"/>
  <c r="K18" i="26"/>
  <c r="J18" i="26"/>
  <c r="J17" i="26" s="1"/>
  <c r="I18" i="26"/>
  <c r="I17" i="26" s="1"/>
  <c r="H18" i="26"/>
  <c r="G18" i="26"/>
  <c r="G17" i="26" s="1"/>
  <c r="F18" i="26"/>
  <c r="F17" i="26" s="1"/>
  <c r="E18" i="26"/>
  <c r="D18" i="26"/>
  <c r="D17" i="26" s="1"/>
  <c r="C18" i="26"/>
  <c r="C17" i="26" s="1"/>
  <c r="B18" i="26"/>
  <c r="L17" i="26"/>
  <c r="K17" i="26"/>
  <c r="H17" i="26"/>
  <c r="L15" i="26"/>
  <c r="K15" i="26"/>
  <c r="J15" i="26"/>
  <c r="I15" i="26"/>
  <c r="H15" i="26"/>
  <c r="G15" i="26"/>
  <c r="G8" i="26" s="1"/>
  <c r="F15" i="26"/>
  <c r="E15" i="26"/>
  <c r="D15" i="26"/>
  <c r="D8" i="26" s="1"/>
  <c r="C15" i="26"/>
  <c r="B15" i="26"/>
  <c r="B8" i="26" s="1"/>
  <c r="L9" i="26"/>
  <c r="L8" i="26" s="1"/>
  <c r="K9" i="26"/>
  <c r="K8" i="26" s="1"/>
  <c r="J9" i="26"/>
  <c r="J8" i="26" s="1"/>
  <c r="I9" i="26"/>
  <c r="H9" i="26"/>
  <c r="G9" i="26"/>
  <c r="F9" i="26"/>
  <c r="F8" i="26" s="1"/>
  <c r="E9" i="26"/>
  <c r="D9" i="26"/>
  <c r="C9" i="26"/>
  <c r="C8" i="26" s="1"/>
  <c r="B9" i="26"/>
  <c r="I8" i="26"/>
  <c r="H8" i="26"/>
  <c r="E8" i="26"/>
  <c r="M8" i="27" l="1"/>
  <c r="M24" i="27" s="1"/>
  <c r="M29" i="27" s="1"/>
  <c r="M25" i="25" l="1"/>
  <c r="M24" i="25" s="1"/>
  <c r="L24" i="25"/>
  <c r="L27" i="25" s="1"/>
  <c r="K24" i="25"/>
  <c r="K27" i="25" s="1"/>
  <c r="J24" i="25"/>
  <c r="J27" i="25" s="1"/>
  <c r="I24" i="25"/>
  <c r="I27" i="25" s="1"/>
  <c r="H24" i="25"/>
  <c r="H27" i="25" s="1"/>
  <c r="G24" i="25"/>
  <c r="G27" i="25" s="1"/>
  <c r="F24" i="25"/>
  <c r="F27" i="25" s="1"/>
  <c r="E24" i="25"/>
  <c r="D24" i="25"/>
  <c r="C24" i="25"/>
  <c r="B24" i="25"/>
  <c r="M20" i="25"/>
  <c r="M19" i="25"/>
  <c r="M18" i="25"/>
  <c r="M17" i="25"/>
  <c r="M13" i="25" s="1"/>
  <c r="M16" i="25"/>
  <c r="M15" i="25"/>
  <c r="M14" i="25"/>
  <c r="D13" i="25"/>
  <c r="C13" i="25"/>
  <c r="B13" i="25"/>
  <c r="M11" i="25"/>
  <c r="M10" i="25"/>
  <c r="M9" i="25"/>
  <c r="M8" i="25"/>
  <c r="L8" i="25"/>
  <c r="K8" i="25"/>
  <c r="J8" i="25"/>
  <c r="I8" i="25"/>
  <c r="H8" i="25"/>
  <c r="G8" i="25"/>
  <c r="F8" i="25"/>
  <c r="E8" i="25"/>
  <c r="E22" i="25" s="1"/>
  <c r="E27" i="25" s="1"/>
  <c r="D8" i="25"/>
  <c r="D22" i="25" s="1"/>
  <c r="D27" i="25" s="1"/>
  <c r="C8" i="25"/>
  <c r="C22" i="25" s="1"/>
  <c r="C27" i="25" s="1"/>
  <c r="B8" i="25"/>
  <c r="B22" i="25" s="1"/>
  <c r="B27" i="25" s="1"/>
  <c r="M22" i="25" l="1"/>
  <c r="M27" i="25" s="1"/>
  <c r="M18" i="22" l="1"/>
  <c r="E39" i="21"/>
  <c r="E34" i="21"/>
  <c r="K25" i="23"/>
  <c r="G21" i="21"/>
  <c r="J21" i="21"/>
  <c r="K16" i="23"/>
  <c r="L18" i="22"/>
  <c r="K18" i="22"/>
  <c r="J18" i="22"/>
  <c r="I18" i="21"/>
  <c r="I18" i="22"/>
  <c r="H18" i="22"/>
  <c r="G12" i="23"/>
  <c r="G18" i="22"/>
  <c r="G24" i="23"/>
  <c r="F24" i="23"/>
  <c r="C9" i="23"/>
  <c r="F18" i="22"/>
  <c r="P39" i="23"/>
  <c r="P34" i="23"/>
  <c r="P33" i="23"/>
  <c r="P32" i="23"/>
  <c r="P27" i="23"/>
  <c r="P26" i="23"/>
  <c r="P25" i="23"/>
  <c r="P23" i="23"/>
  <c r="P22" i="23"/>
  <c r="P21" i="23"/>
  <c r="P13" i="23"/>
  <c r="P14" i="23"/>
  <c r="P15" i="23"/>
  <c r="P16" i="23"/>
  <c r="P17" i="23"/>
  <c r="P12" i="23"/>
  <c r="E35" i="23"/>
  <c r="E24" i="23"/>
  <c r="E29" i="23"/>
  <c r="E18" i="23"/>
  <c r="E37" i="23"/>
  <c r="E18" i="22"/>
  <c r="D18" i="22"/>
  <c r="C15" i="22"/>
  <c r="P9" i="21"/>
  <c r="P9" i="23"/>
  <c r="N18" i="23"/>
  <c r="P17" i="21"/>
  <c r="P16" i="21"/>
  <c r="P14" i="21"/>
  <c r="P13" i="21"/>
  <c r="P12" i="21"/>
  <c r="N35" i="21"/>
  <c r="N24" i="21"/>
  <c r="N29" i="21"/>
  <c r="N18" i="21"/>
  <c r="N35" i="23"/>
  <c r="N24" i="23"/>
  <c r="N29" i="23"/>
  <c r="M35" i="23"/>
  <c r="M24" i="23"/>
  <c r="M29" i="23"/>
  <c r="M18" i="23"/>
  <c r="M35" i="21"/>
  <c r="M24" i="21"/>
  <c r="M29" i="21"/>
  <c r="M18" i="21"/>
  <c r="L35" i="21"/>
  <c r="L24" i="21"/>
  <c r="L29" i="21"/>
  <c r="L18" i="21"/>
  <c r="L35" i="23"/>
  <c r="L24" i="23"/>
  <c r="L29" i="23"/>
  <c r="L18" i="23"/>
  <c r="N37" i="23"/>
  <c r="N37" i="21"/>
  <c r="M37" i="23"/>
  <c r="M37" i="21"/>
  <c r="L37" i="21"/>
  <c r="L37" i="23"/>
  <c r="K35" i="21"/>
  <c r="K24" i="21"/>
  <c r="K29" i="21"/>
  <c r="K18" i="21"/>
  <c r="K35" i="23"/>
  <c r="K24" i="23"/>
  <c r="K29" i="23"/>
  <c r="K18" i="23"/>
  <c r="K37" i="23"/>
  <c r="K37" i="21"/>
  <c r="J35" i="21"/>
  <c r="J24" i="21"/>
  <c r="J29" i="21"/>
  <c r="J18" i="21"/>
  <c r="J35" i="23"/>
  <c r="J24" i="23"/>
  <c r="J29" i="23"/>
  <c r="J18" i="23"/>
  <c r="I35" i="21"/>
  <c r="I24" i="21"/>
  <c r="I29" i="21"/>
  <c r="I37" i="21"/>
  <c r="J37" i="21"/>
  <c r="J37" i="23"/>
  <c r="I35" i="23"/>
  <c r="I24" i="23"/>
  <c r="I29" i="23"/>
  <c r="I18" i="23"/>
  <c r="I37" i="23"/>
  <c r="H35" i="21"/>
  <c r="H24" i="21"/>
  <c r="H29" i="21"/>
  <c r="H35" i="23"/>
  <c r="H24" i="23"/>
  <c r="H29" i="23"/>
  <c r="H18" i="23"/>
  <c r="P15" i="21"/>
  <c r="H18" i="21"/>
  <c r="H37" i="21"/>
  <c r="H37" i="23"/>
  <c r="G35" i="21"/>
  <c r="G24" i="21"/>
  <c r="G29" i="21"/>
  <c r="G18" i="21"/>
  <c r="G35" i="23"/>
  <c r="G29" i="23"/>
  <c r="G18" i="23"/>
  <c r="G37" i="23"/>
  <c r="G37" i="21"/>
  <c r="F35" i="23"/>
  <c r="D35" i="23"/>
  <c r="C35" i="23"/>
  <c r="F29" i="23"/>
  <c r="D24" i="23"/>
  <c r="D29" i="23"/>
  <c r="C24" i="23"/>
  <c r="C29" i="23"/>
  <c r="F18" i="23"/>
  <c r="D18" i="23"/>
  <c r="C18" i="23"/>
  <c r="C18" i="22"/>
  <c r="P39" i="21"/>
  <c r="F35" i="21"/>
  <c r="E35" i="21"/>
  <c r="D35" i="21"/>
  <c r="C35" i="21"/>
  <c r="P34" i="21"/>
  <c r="P33" i="21"/>
  <c r="P32" i="21"/>
  <c r="P27" i="21"/>
  <c r="P26" i="21"/>
  <c r="P25" i="21"/>
  <c r="F24" i="21"/>
  <c r="F29" i="21"/>
  <c r="E24" i="21"/>
  <c r="E29" i="21"/>
  <c r="D24" i="21"/>
  <c r="D29" i="21"/>
  <c r="C24" i="21"/>
  <c r="C29" i="21"/>
  <c r="P23" i="21"/>
  <c r="P22" i="21"/>
  <c r="P21" i="21"/>
  <c r="F18" i="21"/>
  <c r="E18" i="21"/>
  <c r="D18" i="21"/>
  <c r="C18" i="21"/>
  <c r="D37" i="23"/>
  <c r="P35" i="21"/>
  <c r="C37" i="23"/>
  <c r="C41" i="23"/>
  <c r="D9" i="23"/>
  <c r="E37" i="21"/>
  <c r="P24" i="21"/>
  <c r="P29" i="21"/>
  <c r="F37" i="21"/>
  <c r="F37" i="23"/>
  <c r="P18" i="21"/>
  <c r="P18" i="23"/>
  <c r="P24" i="23"/>
  <c r="P29" i="23"/>
  <c r="P35" i="23"/>
  <c r="C37" i="21"/>
  <c r="C41" i="21"/>
  <c r="D37" i="21"/>
  <c r="D9" i="21"/>
  <c r="D41" i="23"/>
  <c r="E9" i="23"/>
  <c r="E41" i="23"/>
  <c r="F9" i="23"/>
  <c r="F41" i="23"/>
  <c r="G9" i="23"/>
  <c r="G41" i="23"/>
  <c r="H9" i="23"/>
  <c r="H41" i="23"/>
  <c r="I9" i="23"/>
  <c r="I41" i="23"/>
  <c r="J9" i="23"/>
  <c r="J41" i="23"/>
  <c r="K9" i="23"/>
  <c r="K41" i="23"/>
  <c r="L9" i="23"/>
  <c r="L41" i="23"/>
  <c r="M9" i="23"/>
  <c r="M41" i="23"/>
  <c r="N9" i="23"/>
  <c r="N41" i="23"/>
  <c r="P37" i="21"/>
  <c r="P41" i="21"/>
  <c r="D41" i="21"/>
  <c r="P37" i="23"/>
  <c r="P41" i="23"/>
  <c r="E9" i="21"/>
  <c r="E41" i="21"/>
  <c r="F9" i="21"/>
  <c r="F41" i="21"/>
  <c r="G9" i="21"/>
  <c r="G41" i="21"/>
  <c r="H9" i="21"/>
  <c r="H41" i="21"/>
  <c r="C32" i="11"/>
  <c r="C33" i="11"/>
  <c r="C23" i="11"/>
  <c r="C27" i="11"/>
  <c r="C17" i="11"/>
  <c r="I9" i="21"/>
  <c r="I41" i="21"/>
  <c r="J9" i="21"/>
  <c r="J41" i="21"/>
  <c r="K9" i="21"/>
  <c r="K41" i="21"/>
  <c r="L9" i="21"/>
  <c r="L41" i="21"/>
  <c r="M9" i="21"/>
  <c r="M41" i="21"/>
  <c r="N9" i="21"/>
  <c r="N41" i="21"/>
  <c r="C35" i="11"/>
  <c r="C39" i="11"/>
  <c r="Q37" i="11"/>
  <c r="O33" i="11"/>
  <c r="N33" i="11"/>
  <c r="M33" i="11"/>
  <c r="L33" i="11"/>
  <c r="K33" i="11"/>
  <c r="J33" i="11"/>
  <c r="I33" i="11"/>
  <c r="H33" i="11"/>
  <c r="G33" i="11"/>
  <c r="F33" i="11"/>
  <c r="E33" i="11"/>
  <c r="D33" i="11"/>
  <c r="Q32" i="11"/>
  <c r="Q31" i="11"/>
  <c r="Q30" i="11"/>
  <c r="Q26" i="11"/>
  <c r="Q25" i="11"/>
  <c r="Q24" i="11"/>
  <c r="O23" i="11"/>
  <c r="O27" i="11"/>
  <c r="N23" i="11"/>
  <c r="N27" i="11"/>
  <c r="M23" i="11"/>
  <c r="M27" i="11"/>
  <c r="M35" i="11"/>
  <c r="L23" i="11"/>
  <c r="L27" i="11"/>
  <c r="K23" i="11"/>
  <c r="K27" i="11"/>
  <c r="J23" i="11"/>
  <c r="J27" i="11"/>
  <c r="I23" i="11"/>
  <c r="I27" i="11"/>
  <c r="I35" i="11"/>
  <c r="H23" i="11"/>
  <c r="H27" i="11"/>
  <c r="G23" i="11"/>
  <c r="G27" i="11"/>
  <c r="F23" i="11"/>
  <c r="F27" i="11"/>
  <c r="E23" i="11"/>
  <c r="E27" i="11"/>
  <c r="E35" i="11"/>
  <c r="D23" i="11"/>
  <c r="D27" i="11"/>
  <c r="Q22" i="11"/>
  <c r="Q21" i="11"/>
  <c r="Q20" i="11"/>
  <c r="O17" i="11"/>
  <c r="N17" i="11"/>
  <c r="M17" i="11"/>
  <c r="L17" i="11"/>
  <c r="L35" i="11"/>
  <c r="K17" i="11"/>
  <c r="J17" i="11"/>
  <c r="I17" i="11"/>
  <c r="H17" i="11"/>
  <c r="H35" i="11"/>
  <c r="G17" i="11"/>
  <c r="F17" i="11"/>
  <c r="E17" i="11"/>
  <c r="D17" i="11"/>
  <c r="Q16" i="11"/>
  <c r="Q15" i="11"/>
  <c r="Q14" i="11"/>
  <c r="Q13" i="11"/>
  <c r="Q12" i="11"/>
  <c r="Q11" i="11"/>
  <c r="Q8" i="11"/>
  <c r="D35" i="11"/>
  <c r="D39" i="11"/>
  <c r="E8" i="11"/>
  <c r="E39" i="11"/>
  <c r="F8" i="11"/>
  <c r="Q23" i="11"/>
  <c r="Q27" i="11"/>
  <c r="Q17" i="11"/>
  <c r="Q33" i="11"/>
  <c r="F35" i="11"/>
  <c r="J35" i="11"/>
  <c r="N35" i="11"/>
  <c r="G35" i="11"/>
  <c r="K35" i="11"/>
  <c r="O35" i="11"/>
  <c r="F39" i="11"/>
  <c r="G8" i="11"/>
  <c r="G39" i="11"/>
  <c r="H8" i="11"/>
  <c r="H39" i="11"/>
  <c r="I8" i="11"/>
  <c r="I39" i="11"/>
  <c r="J8" i="11"/>
  <c r="J39" i="11"/>
  <c r="K8" i="11"/>
  <c r="K39" i="11"/>
  <c r="L8" i="11"/>
  <c r="L39" i="11"/>
  <c r="M8" i="11"/>
  <c r="M39" i="11"/>
  <c r="N8" i="11"/>
  <c r="N39" i="11"/>
  <c r="O8" i="11"/>
  <c r="O39" i="11"/>
  <c r="Q35" i="11"/>
  <c r="Q39" i="11"/>
</calcChain>
</file>

<file path=xl/sharedStrings.xml><?xml version="1.0" encoding="utf-8"?>
<sst xmlns="http://schemas.openxmlformats.org/spreadsheetml/2006/main" count="276" uniqueCount="104">
  <si>
    <t>Saldo inicial</t>
  </si>
  <si>
    <t>Recebimentos</t>
  </si>
  <si>
    <t>SUS</t>
  </si>
  <si>
    <t>Saúde Suplementar</t>
  </si>
  <si>
    <t>Particulares</t>
  </si>
  <si>
    <t>Subvenções</t>
  </si>
  <si>
    <t>Receitas Financeiras</t>
  </si>
  <si>
    <t>Outros</t>
  </si>
  <si>
    <t>Total</t>
  </si>
  <si>
    <t>Pagamentos de despesas</t>
  </si>
  <si>
    <t>RH Fundacionais</t>
  </si>
  <si>
    <t>RH Complementaristas</t>
  </si>
  <si>
    <t>Provisão para 13º salário</t>
  </si>
  <si>
    <t>Subtotal RH</t>
  </si>
  <si>
    <t>Prestações de serviços (PJ e PF)</t>
  </si>
  <si>
    <t>Materiais de consumo</t>
  </si>
  <si>
    <t>Transferências internas</t>
  </si>
  <si>
    <t>Reembolso de Custos Adm FFM</t>
  </si>
  <si>
    <t>Aportes do Fundo de Investimentos</t>
  </si>
  <si>
    <t>Outras</t>
  </si>
  <si>
    <t>Variação Operacional</t>
  </si>
  <si>
    <t>Pagamentos de bens e investimentos</t>
  </si>
  <si>
    <t>Saldo Final</t>
  </si>
  <si>
    <t>SALDO DO FLUXO DE CAIXA</t>
  </si>
  <si>
    <t>PROVISÃO ACUMULADA PARA 13º SALÁRIO</t>
  </si>
  <si>
    <t>PAGAMENTOS REALIZADOS PELA CONTA BANCÁRIA CENTRAL DA FFM PENDENTES DE ALOCAÇÃO NA CONTA BANCÁRIA DO CONTRATO</t>
  </si>
  <si>
    <t>AJUSTES BANCÁRIOS A EFETUAR EM PERÍODOS SEGUINTES</t>
  </si>
  <si>
    <t>CHEQUES A COMPENSAR</t>
  </si>
  <si>
    <t>SALDO BANCÁRIO</t>
  </si>
  <si>
    <t>Instituto do Câncer do Estado de São Paulo - ICESP</t>
  </si>
  <si>
    <t>OPERAÇÕES NÃO REALIZADAS EM CONTA BANCÁRIA</t>
  </si>
  <si>
    <t>TOTAL</t>
  </si>
  <si>
    <t>MAR</t>
  </si>
  <si>
    <t>ABR</t>
  </si>
  <si>
    <t>MAI</t>
  </si>
  <si>
    <t>JUN</t>
  </si>
  <si>
    <t>JUL</t>
  </si>
  <si>
    <t>AGO</t>
  </si>
  <si>
    <t>FEV</t>
  </si>
  <si>
    <t>SET</t>
  </si>
  <si>
    <t>OUT</t>
  </si>
  <si>
    <t>NOV</t>
  </si>
  <si>
    <t>DEZ</t>
  </si>
  <si>
    <t>JAN</t>
  </si>
  <si>
    <t>* CGs 88.700, 88.701</t>
  </si>
  <si>
    <t>Fluxos de Caixa de Janeiro a  Fevereiro 2022  (R$ mil)</t>
  </si>
  <si>
    <t>Contrato de Gestão nº 01/2017 - Ano V (fev/2021 a jan/2022)  - Posição Consolidada</t>
  </si>
  <si>
    <t>INSTITUTO PERDIZES - CONTRATO DE GESTÃO Nº 02/2022 (CG 75.000)</t>
  </si>
  <si>
    <t>CONCILIAÇÃO BANCÁRIA (R$ MIL)</t>
  </si>
  <si>
    <t>FLUXOS DE CAIXA DE JANEIRO A NOVEMBRO/2025 (R$ MIL)</t>
  </si>
  <si>
    <t>INSTITUTO PERDIZES NÃO OPERACIONAIS                                                                                                                                                                                         CONTRATO DE GESTÃO Nº 02/2022 (CG 31.700-94678)</t>
  </si>
  <si>
    <t>INSTITUTO PERDIZES NÃO OPERACIONAL</t>
  </si>
  <si>
    <t>CONTRATO DE GESTÃO N.º 02/2022</t>
  </si>
  <si>
    <t>BALANÇOS PATRIMONIAIS DE JANEIRO A NOVEMBRO/2025 (EM R$)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</si>
  <si>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</si>
  <si>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</si>
  <si>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</si>
  <si>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</si>
  <si>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</si>
  <si>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</si>
  <si>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</si>
  <si>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</si>
  <si>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</si>
  <si>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</si>
  <si>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</si>
  <si>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ATIVO</t>
  </si>
  <si>
    <t>CIRCULANTE</t>
  </si>
  <si>
    <t>CAIXA E EQUIVALENTES DE CAIXA</t>
  </si>
  <si>
    <t>CONTAS A RECEBER</t>
  </si>
  <si>
    <t>ESTOQUES</t>
  </si>
  <si>
    <t>DESPESAS ANTECIPADAS</t>
  </si>
  <si>
    <t>OUTROS CRÉDITOS</t>
  </si>
  <si>
    <t>ATIVO NÃO CIRCULANTE</t>
  </si>
  <si>
    <t>IMOBILIZADO E INTANGÍVEL</t>
  </si>
  <si>
    <t>PASSIVO</t>
  </si>
  <si>
    <t>FORNECEDORES</t>
  </si>
  <si>
    <t>SERVIÇOS DE TERCEIROS</t>
  </si>
  <si>
    <t>OBRIGAÇÕES SOCIAIS E TRABALHISTAS</t>
  </si>
  <si>
    <t>OBRIGAÇÕES FISCAIS</t>
  </si>
  <si>
    <t>OUTRAS OBRIGAÇÕES</t>
  </si>
  <si>
    <t>PASSIVO NÃO CIRCULANTE</t>
  </si>
  <si>
    <t>PATRIMÔNIO LÍQUIDO</t>
  </si>
  <si>
    <t>RESULTADO ACUMULADO</t>
  </si>
  <si>
    <t>RESULTADO DO PERÍODO</t>
  </si>
  <si>
    <t>RECEITAS OPERACIONAIS</t>
  </si>
  <si>
    <t>CONTRATO DE GESTÃO Nº 02/2022</t>
  </si>
  <si>
    <t>ESTUDOS CLINICOS</t>
  </si>
  <si>
    <t>OUTRAS RECEITAS</t>
  </si>
  <si>
    <t>DESPESAS OPERACIONAIS</t>
  </si>
  <si>
    <t>PESSOAL</t>
  </si>
  <si>
    <t>SERVIÇOS PROFISSIONAIS</t>
  </si>
  <si>
    <t>MATERIAIS PARA CONSUMO</t>
  </si>
  <si>
    <t>UTILIDADES E SERVIÇOS</t>
  </si>
  <si>
    <t>ALUGUÉIS</t>
  </si>
  <si>
    <t>DEPRECIAÇÕES E AMORTIZAÇÕES</t>
  </si>
  <si>
    <t>OUTRAS DESPESAS</t>
  </si>
  <si>
    <t>RESULTADO OPERACIONAL</t>
  </si>
  <si>
    <t>RESULTADOS FINANCEIROS LÍQUIDOS</t>
  </si>
  <si>
    <t>RECEITAS FINANCEIRAS</t>
  </si>
  <si>
    <t>INSTITUTO PERDIZES</t>
  </si>
  <si>
    <t>DEMONSTRAÇÃO DOS RESULTADOS DE JANEIRO A NOVEMBRO/2025 (R$)</t>
  </si>
  <si>
    <t>DOAÇÕES</t>
  </si>
  <si>
    <t xml:space="preserve">REPASSES HCFMUSP - SERV. PRESTADOS </t>
  </si>
  <si>
    <t>PERDAS DIVERSAS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</si>
</sst>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[Red]\-#,##0\ "/>
    <numFmt numFmtId="165" formatCode="#,##0_ ;\-#,##0\ "/>
    <numFmt numFmtId="166" formatCode="_(* #,##0.00_);_(* \(#,##0.00\);_(* &quot;-&quot;??_);_(@_)"/>
  </numFmts>
  <fonts count="5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Franklin Gothic Medium"/>
      <family val="2"/>
    </font>
    <font>
      <sz val="16"/>
      <color theme="9" tint="-0.249977111117893"/>
      <name val="Franklin Gothic Medium"/>
      <family val="2"/>
    </font>
    <font>
      <sz val="10"/>
      <color theme="1"/>
      <name val="Franklin Gothic Medium"/>
      <family val="2"/>
    </font>
    <font>
      <sz val="10"/>
      <color theme="1"/>
      <name val="Calibri"/>
      <family val="2"/>
      <scheme val="minor"/>
    </font>
    <font>
      <sz val="12"/>
      <color theme="9" tint="-0.249977111117893"/>
      <name val="Franklin Gothic Medium"/>
      <family val="2"/>
    </font>
    <font>
      <sz val="8"/>
      <color theme="1"/>
      <name val="Calibri"/>
      <family val="2"/>
      <scheme val="minor"/>
    </font>
    <font>
      <b/>
      <sz val="11"/>
      <name val="Franklin Gothic Medium"/>
      <family val="2"/>
    </font>
    <font>
      <b/>
      <sz val="11"/>
      <color theme="1"/>
      <name val="Franklin Gothic Medium"/>
      <family val="2"/>
    </font>
    <font>
      <sz val="11"/>
      <color theme="1" tint="0.249977111117893"/>
      <name val="Franklin Gothic Medium"/>
      <family val="2"/>
    </font>
    <font>
      <sz val="11"/>
      <color theme="1" tint="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Franklin Gothic Medium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0"/>
      <color theme="1"/>
      <name val="Verdana"/>
      <family val="2"/>
    </font>
    <font>
      <b/>
      <sz val="16"/>
      <color theme="1"/>
      <name val="Franklin Gothic Medium"/>
      <family val="2"/>
    </font>
    <font>
      <sz val="8"/>
      <name val="Calibri"/>
      <family val="2"/>
      <scheme val="minor"/>
    </font>
    <font>
      <sz val="11"/>
      <color rgb="FFFF0000"/>
      <name val="Franklin Gothic Medium"/>
      <family val="2"/>
    </font>
    <font>
      <b/>
      <sz val="14"/>
      <color theme="9" tint="-0.249977111117893"/>
      <name val="Verdana"/>
      <family val="2"/>
    </font>
    <font>
      <b/>
      <sz val="12"/>
      <color theme="9" tint="-0.249977111117893"/>
      <name val="Verdana"/>
      <family val="2"/>
    </font>
    <font>
      <b/>
      <sz val="11"/>
      <color theme="1"/>
      <name val="Verdana"/>
      <family val="2"/>
    </font>
    <font>
      <sz val="8"/>
      <color theme="1"/>
      <name val="Verdana"/>
      <family val="2"/>
    </font>
    <font>
      <sz val="11"/>
      <color theme="1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sz val="11"/>
      <color rgb="FFC63527"/>
      <name val="Verdana"/>
      <family val="2"/>
    </font>
    <font>
      <sz val="11"/>
      <name val="Verdana"/>
      <family val="2"/>
    </font>
    <font>
      <sz val="11"/>
      <color theme="9" tint="-0.499984740745262"/>
      <name val="Verdana"/>
      <family val="2"/>
    </font>
    <font>
      <b/>
      <sz val="9"/>
      <color rgb="FFFF0000"/>
      <name val="Verdana"/>
      <family val="2"/>
    </font>
    <font>
      <sz val="9"/>
      <color theme="9" tint="-0.499984740745262"/>
      <name val="Verdana"/>
      <family val="2"/>
    </font>
    <font>
      <sz val="9"/>
      <color theme="1"/>
      <name val="Verdana"/>
      <family val="2"/>
    </font>
    <font>
      <b/>
      <sz val="10"/>
      <name val="Verdana"/>
      <family val="2"/>
    </font>
    <font>
      <b/>
      <sz val="10"/>
      <name val="Franklin Gothic Medium"/>
      <family val="2"/>
    </font>
    <font>
      <b/>
      <u/>
      <sz val="10"/>
      <color theme="1" tint="0.249977111117893"/>
      <name val="Verdana"/>
      <family val="2"/>
    </font>
    <font>
      <sz val="10"/>
      <color theme="1" tint="0.249977111117893"/>
      <name val="Verdana"/>
      <family val="2"/>
    </font>
    <font>
      <sz val="10"/>
      <color theme="1" tint="0.249977111117893"/>
      <name val="Franklin Gothic Medium"/>
      <family val="2"/>
    </font>
    <font>
      <b/>
      <sz val="10"/>
      <color theme="1"/>
      <name val="Verdana"/>
      <family val="2"/>
    </font>
    <font>
      <b/>
      <sz val="10"/>
      <color theme="1"/>
      <name val="Franklin Gothic Medium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rgb="FF548235"/>
      <name val="Verdana"/>
      <family val="2"/>
    </font>
    <font>
      <sz val="8"/>
      <color indexed="8"/>
      <name val="Verdana"/>
      <family val="2"/>
    </font>
    <font>
      <b/>
      <sz val="14"/>
      <color rgb="FF548235"/>
      <name val="Verdana"/>
      <family val="2"/>
    </font>
    <font>
      <sz val="12"/>
      <color rgb="FF548235"/>
      <name val="Verdana"/>
      <family val="2"/>
    </font>
    <font>
      <sz val="10"/>
      <color indexed="8"/>
      <name val="ARIAL"/>
      <charset val="1"/>
    </font>
    <font>
      <b/>
      <sz val="8"/>
      <color theme="0"/>
      <name val="Verdana"/>
      <family val="2"/>
    </font>
    <font>
      <b/>
      <sz val="10"/>
      <color indexed="8"/>
      <name val="Verdana"/>
      <family val="2"/>
    </font>
    <font>
      <sz val="10"/>
      <color indexed="8"/>
      <name val="MS Sans Serif"/>
    </font>
    <font>
      <sz val="10"/>
      <color indexed="8"/>
      <name val="Verdana"/>
      <family val="2"/>
    </font>
    <font>
      <sz val="8"/>
      <color indexed="8"/>
      <name val="Arial"/>
      <family val="2"/>
    </font>
    <font>
      <b/>
      <sz val="8"/>
      <color indexed="8"/>
      <name val="Verdana"/>
      <family val="2"/>
    </font>
    <font>
      <b/>
      <sz val="10"/>
      <color theme="0"/>
      <name val="Verdana"/>
      <family val="2"/>
    </font>
  </fonts>
  <fills count="1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A4C8E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7A8AA"/>
        <bgColor indexed="64"/>
      </patternFill>
    </fill>
  </fills>
  <borders count="9">
    <border>
      <left/>
      <right/>
      <top/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/>
      <right/>
      <top/>
      <bottom style="dotted">
        <color theme="0" tint="-0.34998626667073579"/>
      </bottom>
      <diagonal/>
    </border>
  </borders>
  <cellStyleXfs count="8">
    <xf numFmtId="0" fontId="0" fillId="0" borderId="0"/>
    <xf numFmtId="166" fontId="15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40" fillId="0" borderId="0"/>
    <xf numFmtId="0" fontId="41" fillId="0" borderId="0">
      <alignment vertical="top"/>
    </xf>
    <xf numFmtId="0" fontId="46" fillId="0" borderId="0">
      <alignment vertical="top"/>
    </xf>
    <xf numFmtId="43" fontId="49" fillId="0" borderId="0" applyFont="0" applyFill="0" applyBorder="0" applyAlignment="0" applyProtection="0"/>
    <xf numFmtId="166" fontId="41" fillId="0" borderId="0" applyFont="0" applyFill="0" applyBorder="0" applyAlignment="0" applyProtection="0">
      <alignment vertical="top"/>
    </xf>
  </cellStyleXfs>
  <cellXfs count="134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right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8" fillId="0" borderId="0" xfId="0" applyFont="1" applyAlignment="1">
      <alignment vertical="center"/>
    </xf>
    <xf numFmtId="38" fontId="8" fillId="0" borderId="2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4" xfId="0" applyFont="1" applyBorder="1" applyAlignment="1">
      <alignment horizontal="left" vertical="center" indent="2"/>
    </xf>
    <xf numFmtId="0" fontId="10" fillId="0" borderId="0" xfId="0" applyFont="1" applyAlignment="1">
      <alignment vertical="center"/>
    </xf>
    <xf numFmtId="164" fontId="10" fillId="0" borderId="5" xfId="0" applyNumberFormat="1" applyFont="1" applyBorder="1" applyAlignment="1">
      <alignment vertical="center"/>
    </xf>
    <xf numFmtId="0" fontId="8" fillId="2" borderId="4" xfId="0" applyFont="1" applyFill="1" applyBorder="1" applyAlignment="1">
      <alignment horizontal="left" vertical="center" indent="2"/>
    </xf>
    <xf numFmtId="164" fontId="8" fillId="2" borderId="5" xfId="0" applyNumberFormat="1" applyFont="1" applyFill="1" applyBorder="1" applyAlignment="1">
      <alignment vertical="center"/>
    </xf>
    <xf numFmtId="164" fontId="0" fillId="0" borderId="0" xfId="0" applyNumberFormat="1" applyAlignment="1">
      <alignment vertical="center"/>
    </xf>
    <xf numFmtId="164" fontId="9" fillId="0" borderId="0" xfId="0" applyNumberFormat="1" applyFont="1" applyAlignment="1">
      <alignment vertical="center"/>
    </xf>
    <xf numFmtId="165" fontId="10" fillId="0" borderId="5" xfId="0" applyNumberFormat="1" applyFont="1" applyBorder="1" applyAlignment="1">
      <alignment vertical="center"/>
    </xf>
    <xf numFmtId="0" fontId="10" fillId="2" borderId="4" xfId="0" applyFont="1" applyFill="1" applyBorder="1" applyAlignment="1">
      <alignment horizontal="left" vertical="center" indent="3"/>
    </xf>
    <xf numFmtId="165" fontId="8" fillId="2" borderId="5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8" fillId="3" borderId="4" xfId="0" applyFont="1" applyFill="1" applyBorder="1" applyAlignment="1">
      <alignment vertical="center"/>
    </xf>
    <xf numFmtId="164" fontId="8" fillId="3" borderId="5" xfId="0" applyNumberFormat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164" fontId="13" fillId="0" borderId="0" xfId="0" applyNumberFormat="1" applyFont="1" applyAlignment="1">
      <alignment vertical="center"/>
    </xf>
    <xf numFmtId="0" fontId="13" fillId="2" borderId="4" xfId="0" applyFont="1" applyFill="1" applyBorder="1" applyAlignment="1">
      <alignment horizontal="left" vertical="center"/>
    </xf>
    <xf numFmtId="165" fontId="13" fillId="2" borderId="5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8" fillId="3" borderId="6" xfId="0" applyFont="1" applyFill="1" applyBorder="1" applyAlignment="1">
      <alignment vertical="center"/>
    </xf>
    <xf numFmtId="164" fontId="8" fillId="3" borderId="7" xfId="0" applyNumberFormat="1" applyFont="1" applyFill="1" applyBorder="1" applyAlignment="1">
      <alignment vertical="center"/>
    </xf>
    <xf numFmtId="0" fontId="8" fillId="4" borderId="4" xfId="0" applyFont="1" applyFill="1" applyBorder="1" applyAlignment="1">
      <alignment horizontal="left" vertical="center" indent="2"/>
    </xf>
    <xf numFmtId="165" fontId="19" fillId="2" borderId="5" xfId="0" applyNumberFormat="1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0" fontId="22" fillId="0" borderId="1" xfId="0" applyFont="1" applyBorder="1" applyAlignment="1">
      <alignment horizontal="right" vertical="center"/>
    </xf>
    <xf numFmtId="0" fontId="23" fillId="0" borderId="0" xfId="0" applyFont="1" applyAlignment="1">
      <alignment vertical="center"/>
    </xf>
    <xf numFmtId="0" fontId="23" fillId="0" borderId="2" xfId="0" applyFont="1" applyBorder="1" applyAlignment="1">
      <alignment horizontal="right" vertical="center"/>
    </xf>
    <xf numFmtId="0" fontId="24" fillId="0" borderId="0" xfId="0" applyFont="1" applyAlignment="1">
      <alignment vertical="center"/>
    </xf>
    <xf numFmtId="0" fontId="2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38" fontId="25" fillId="0" borderId="2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0" fontId="26" fillId="0" borderId="4" xfId="0" applyFont="1" applyBorder="1" applyAlignment="1">
      <alignment horizontal="left" vertical="center" indent="2"/>
    </xf>
    <xf numFmtId="0" fontId="26" fillId="0" borderId="0" xfId="0" applyFont="1" applyAlignment="1">
      <alignment vertical="center"/>
    </xf>
    <xf numFmtId="164" fontId="26" fillId="0" borderId="5" xfId="0" applyNumberFormat="1" applyFont="1" applyBorder="1" applyAlignment="1">
      <alignment vertical="center"/>
    </xf>
    <xf numFmtId="0" fontId="25" fillId="5" borderId="4" xfId="0" applyFont="1" applyFill="1" applyBorder="1" applyAlignment="1">
      <alignment horizontal="left" vertical="center" indent="2"/>
    </xf>
    <xf numFmtId="164" fontId="25" fillId="5" borderId="5" xfId="0" applyNumberFormat="1" applyFont="1" applyFill="1" applyBorder="1" applyAlignment="1">
      <alignment vertical="center"/>
    </xf>
    <xf numFmtId="164" fontId="24" fillId="0" borderId="0" xfId="0" applyNumberFormat="1" applyFont="1" applyAlignment="1">
      <alignment vertical="center"/>
    </xf>
    <xf numFmtId="164" fontId="22" fillId="0" borderId="0" xfId="0" applyNumberFormat="1" applyFont="1" applyAlignment="1">
      <alignment vertical="center"/>
    </xf>
    <xf numFmtId="165" fontId="26" fillId="0" borderId="5" xfId="0" applyNumberFormat="1" applyFont="1" applyBorder="1" applyAlignment="1">
      <alignment vertical="center"/>
    </xf>
    <xf numFmtId="0" fontId="27" fillId="6" borderId="4" xfId="0" applyFont="1" applyFill="1" applyBorder="1" applyAlignment="1">
      <alignment horizontal="left" vertical="center" indent="3"/>
    </xf>
    <xf numFmtId="0" fontId="27" fillId="6" borderId="0" xfId="0" applyFont="1" applyFill="1" applyAlignment="1">
      <alignment vertical="center"/>
    </xf>
    <xf numFmtId="165" fontId="27" fillId="6" borderId="5" xfId="0" applyNumberFormat="1" applyFont="1" applyFill="1" applyBorder="1" applyAlignment="1">
      <alignment vertical="center"/>
    </xf>
    <xf numFmtId="164" fontId="25" fillId="6" borderId="4" xfId="0" applyNumberFormat="1" applyFont="1" applyFill="1" applyBorder="1" applyAlignment="1">
      <alignment horizontal="left" vertical="center" indent="2"/>
    </xf>
    <xf numFmtId="164" fontId="25" fillId="6" borderId="0" xfId="0" applyNumberFormat="1" applyFont="1" applyFill="1" applyAlignment="1">
      <alignment vertical="center"/>
    </xf>
    <xf numFmtId="164" fontId="25" fillId="6" borderId="5" xfId="0" applyNumberFormat="1" applyFont="1" applyFill="1" applyBorder="1" applyAlignment="1">
      <alignment vertical="center"/>
    </xf>
    <xf numFmtId="0" fontId="28" fillId="0" borderId="0" xfId="0" applyFont="1" applyAlignment="1">
      <alignment vertical="center"/>
    </xf>
    <xf numFmtId="164" fontId="28" fillId="0" borderId="0" xfId="0" applyNumberFormat="1" applyFont="1" applyAlignment="1">
      <alignment vertical="center"/>
    </xf>
    <xf numFmtId="0" fontId="28" fillId="0" borderId="4" xfId="0" applyFont="1" applyBorder="1" applyAlignment="1">
      <alignment horizontal="left" vertical="center"/>
    </xf>
    <xf numFmtId="165" fontId="28" fillId="0" borderId="5" xfId="0" applyNumberFormat="1" applyFont="1" applyBorder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3" fillId="0" borderId="3" xfId="0" applyFont="1" applyBorder="1" applyAlignment="1">
      <alignment vertical="center"/>
    </xf>
    <xf numFmtId="0" fontId="33" fillId="0" borderId="0" xfId="0" applyFont="1" applyAlignment="1">
      <alignment vertical="center"/>
    </xf>
    <xf numFmtId="38" fontId="33" fillId="0" borderId="2" xfId="0" applyNumberFormat="1" applyFont="1" applyBorder="1" applyAlignment="1">
      <alignment vertical="center"/>
    </xf>
    <xf numFmtId="0" fontId="3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5" fillId="0" borderId="0" xfId="0" applyFont="1" applyAlignment="1">
      <alignment horizontal="left" vertical="center" indent="1"/>
    </xf>
    <xf numFmtId="0" fontId="36" fillId="0" borderId="0" xfId="0" applyFont="1" applyAlignment="1">
      <alignment vertical="center"/>
    </xf>
    <xf numFmtId="3" fontId="36" fillId="0" borderId="0" xfId="0" applyNumberFormat="1" applyFont="1" applyAlignment="1">
      <alignment vertical="center"/>
    </xf>
    <xf numFmtId="0" fontId="37" fillId="0" borderId="0" xfId="0" applyFont="1" applyAlignment="1">
      <alignment vertical="center"/>
    </xf>
    <xf numFmtId="0" fontId="36" fillId="0" borderId="8" xfId="0" applyFont="1" applyBorder="1" applyAlignment="1">
      <alignment horizontal="left" vertical="center" indent="2"/>
    </xf>
    <xf numFmtId="3" fontId="36" fillId="0" borderId="8" xfId="0" applyNumberFormat="1" applyFont="1" applyBorder="1" applyAlignment="1">
      <alignment vertical="center"/>
    </xf>
    <xf numFmtId="0" fontId="36" fillId="0" borderId="4" xfId="0" applyFont="1" applyBorder="1" applyAlignment="1">
      <alignment horizontal="left" vertical="center" wrapText="1" indent="3"/>
    </xf>
    <xf numFmtId="3" fontId="36" fillId="0" borderId="5" xfId="0" applyNumberFormat="1" applyFont="1" applyBorder="1" applyAlignment="1">
      <alignment vertical="center"/>
    </xf>
    <xf numFmtId="0" fontId="38" fillId="0" borderId="0" xfId="0" applyFont="1" applyAlignment="1">
      <alignment horizontal="left" vertical="center" indent="2"/>
    </xf>
    <xf numFmtId="0" fontId="38" fillId="0" borderId="0" xfId="0" applyFont="1" applyAlignment="1">
      <alignment vertical="center"/>
    </xf>
    <xf numFmtId="3" fontId="38" fillId="0" borderId="0" xfId="0" applyNumberFormat="1" applyFont="1" applyAlignment="1">
      <alignment vertical="center"/>
    </xf>
    <xf numFmtId="0" fontId="39" fillId="0" borderId="0" xfId="0" applyFont="1" applyAlignment="1">
      <alignment vertical="center"/>
    </xf>
    <xf numFmtId="0" fontId="33" fillId="7" borderId="6" xfId="0" applyFont="1" applyFill="1" applyBorder="1" applyAlignment="1">
      <alignment vertical="center"/>
    </xf>
    <xf numFmtId="0" fontId="33" fillId="7" borderId="0" xfId="0" applyFont="1" applyFill="1" applyAlignment="1">
      <alignment vertical="center"/>
    </xf>
    <xf numFmtId="164" fontId="33" fillId="7" borderId="7" xfId="0" applyNumberFormat="1" applyFont="1" applyFill="1" applyBorder="1" applyAlignment="1">
      <alignment vertical="center"/>
    </xf>
    <xf numFmtId="164" fontId="22" fillId="6" borderId="5" xfId="0" applyNumberFormat="1" applyFont="1" applyFill="1" applyBorder="1" applyAlignment="1">
      <alignment vertical="center"/>
    </xf>
    <xf numFmtId="4" fontId="26" fillId="0" borderId="0" xfId="0" applyNumberFormat="1" applyFont="1" applyAlignment="1">
      <alignment vertical="center"/>
    </xf>
    <xf numFmtId="38" fontId="0" fillId="0" borderId="0" xfId="0" applyNumberFormat="1" applyAlignment="1">
      <alignment vertical="center"/>
    </xf>
    <xf numFmtId="0" fontId="43" fillId="0" borderId="0" xfId="4" applyFont="1" applyAlignment="1">
      <alignment vertical="center"/>
    </xf>
    <xf numFmtId="0" fontId="45" fillId="0" borderId="0" xfId="4" applyFont="1" applyAlignment="1">
      <alignment vertical="center"/>
    </xf>
    <xf numFmtId="0" fontId="42" fillId="0" borderId="0" xfId="4" applyFont="1" applyAlignment="1">
      <alignment horizontal="center" vertical="center" wrapText="1"/>
    </xf>
    <xf numFmtId="0" fontId="47" fillId="8" borderId="0" xfId="5" applyFont="1" applyFill="1" applyAlignment="1">
      <alignment horizontal="center" vertical="center"/>
    </xf>
    <xf numFmtId="0" fontId="47" fillId="0" borderId="0" xfId="5" applyFont="1" applyAlignment="1">
      <alignment horizontal="center" vertical="center"/>
    </xf>
    <xf numFmtId="0" fontId="48" fillId="9" borderId="0" xfId="4" applyFont="1" applyFill="1" applyAlignment="1">
      <alignment vertical="center"/>
    </xf>
    <xf numFmtId="3" fontId="48" fillId="9" borderId="0" xfId="6" applyNumberFormat="1" applyFont="1" applyFill="1" applyAlignment="1">
      <alignment horizontal="right" vertical="center"/>
    </xf>
    <xf numFmtId="0" fontId="50" fillId="0" borderId="0" xfId="4" applyFont="1" applyAlignment="1">
      <alignment vertical="center"/>
    </xf>
    <xf numFmtId="0" fontId="48" fillId="10" borderId="0" xfId="4" applyFont="1" applyFill="1" applyAlignment="1">
      <alignment vertical="center"/>
    </xf>
    <xf numFmtId="3" fontId="48" fillId="10" borderId="0" xfId="6" applyNumberFormat="1" applyFont="1" applyFill="1" applyAlignment="1">
      <alignment horizontal="right" vertical="center"/>
    </xf>
    <xf numFmtId="0" fontId="50" fillId="0" borderId="0" xfId="4" applyFont="1" applyAlignment="1">
      <alignment horizontal="left" vertical="center" indent="1"/>
    </xf>
    <xf numFmtId="3" fontId="50" fillId="0" borderId="0" xfId="6" applyNumberFormat="1" applyFont="1" applyFill="1" applyAlignment="1">
      <alignment horizontal="right" vertical="center"/>
    </xf>
    <xf numFmtId="0" fontId="51" fillId="0" borderId="0" xfId="4" applyFont="1" applyAlignment="1">
      <alignment vertical="center"/>
    </xf>
    <xf numFmtId="0" fontId="52" fillId="0" borderId="0" xfId="4" applyFont="1" applyAlignment="1">
      <alignment horizontal="center" vertical="center"/>
    </xf>
    <xf numFmtId="4" fontId="43" fillId="0" borderId="0" xfId="4" applyNumberFormat="1" applyFont="1" applyAlignment="1">
      <alignment vertical="center"/>
    </xf>
    <xf numFmtId="3" fontId="50" fillId="0" borderId="0" xfId="6" applyNumberFormat="1" applyFont="1" applyAlignment="1">
      <alignment horizontal="right" vertical="center"/>
    </xf>
    <xf numFmtId="0" fontId="50" fillId="0" borderId="0" xfId="4" applyFont="1" applyAlignment="1">
      <alignment horizontal="left" vertical="center" indent="2"/>
    </xf>
    <xf numFmtId="3" fontId="50" fillId="0" borderId="0" xfId="7" applyNumberFormat="1" applyFont="1" applyAlignment="1">
      <alignment horizontal="right" vertical="center"/>
    </xf>
    <xf numFmtId="0" fontId="48" fillId="0" borderId="0" xfId="4" applyFont="1" applyAlignment="1">
      <alignment vertical="center"/>
    </xf>
    <xf numFmtId="3" fontId="48" fillId="0" borderId="0" xfId="6" applyNumberFormat="1" applyFont="1" applyFill="1" applyAlignment="1">
      <alignment horizontal="right" vertical="center"/>
    </xf>
    <xf numFmtId="0" fontId="48" fillId="11" borderId="0" xfId="4" applyFont="1" applyFill="1" applyAlignment="1">
      <alignment vertical="center"/>
    </xf>
    <xf numFmtId="3" fontId="48" fillId="11" borderId="0" xfId="6" applyNumberFormat="1" applyFont="1" applyFill="1" applyAlignment="1">
      <alignment horizontal="right" vertical="center"/>
    </xf>
    <xf numFmtId="0" fontId="53" fillId="12" borderId="0" xfId="4" applyFont="1" applyFill="1" applyAlignment="1">
      <alignment vertical="center"/>
    </xf>
    <xf numFmtId="3" fontId="53" fillId="12" borderId="0" xfId="6" applyNumberFormat="1" applyFont="1" applyFill="1" applyAlignment="1">
      <alignment horizontal="right" vertical="center"/>
    </xf>
    <xf numFmtId="0" fontId="44" fillId="0" borderId="0" xfId="4" applyFont="1" applyAlignment="1">
      <alignment vertical="center" wrapText="1"/>
    </xf>
    <xf numFmtId="0" fontId="42" fillId="0" borderId="0" xfId="4" applyFont="1" applyAlignment="1">
      <alignment vertical="center" wrapText="1"/>
    </xf>
    <xf numFmtId="166" fontId="50" fillId="0" borderId="0" xfId="7" applyFont="1" applyAlignment="1">
      <alignment vertical="center"/>
    </xf>
    <xf numFmtId="3" fontId="50" fillId="0" borderId="0" xfId="4" applyNumberFormat="1" applyFont="1" applyAlignment="1">
      <alignment vertical="center"/>
    </xf>
    <xf numFmtId="166" fontId="50" fillId="0" borderId="0" xfId="7" applyFont="1" applyFill="1" applyAlignment="1">
      <alignment vertical="center"/>
    </xf>
    <xf numFmtId="43" fontId="50" fillId="0" borderId="0" xfId="4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42" fillId="0" borderId="0" xfId="4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right" vertical="center"/>
    </xf>
    <xf numFmtId="0" fontId="22" fillId="0" borderId="2" xfId="0" applyFont="1" applyBorder="1" applyAlignment="1">
      <alignment horizontal="right" vertical="center"/>
    </xf>
    <xf numFmtId="0" fontId="44" fillId="0" borderId="0" xfId="4" applyFont="1" applyAlignment="1">
      <alignment horizontal="center" vertical="center" wrapText="1"/>
    </xf>
    <xf numFmtId="0" fontId="42" fillId="0" borderId="0" xfId="4" applyFont="1" applyAlignment="1">
      <alignment horizontal="center" vertical="center" wrapText="1"/>
    </xf>
  </cellXfs>
  <cellStyles count="8">
    <cellStyle name="Normal" xfId="0" builtinId="0"/>
    <cellStyle name="Normal 2" xfId="5" xr:uid="{041D4522-D327-46B2-8768-3A5A346D1F5E}"/>
    <cellStyle name="Normal 2 4 2" xfId="4" xr:uid="{D2A85B26-B6E2-4A7B-9DC2-3311B48D2039}"/>
    <cellStyle name="Normal 4 10" xfId="3" xr:uid="{8BCEBCE6-2293-453E-8563-7A7CC164F72B}"/>
    <cellStyle name="Separador de milhares 3" xfId="1" xr:uid="{00000000-0005-0000-0000-000001000000}"/>
    <cellStyle name="Separador de milhares 4" xfId="2" xr:uid="{00000000-0005-0000-0000-000002000000}"/>
    <cellStyle name="Vírgula 2" xfId="6" xr:uid="{A8630B1F-E9A7-4C56-B07F-94AAF8050372}"/>
    <cellStyle name="Vírgula 3" xfId="7" xr:uid="{90560BB3-65DE-4892-939C-3AEB92CB9090}"/>
  </cellStyles>
  <dxfs count="0"/>
  <tableStyles count="0" defaultTableStyle="TableStyleMedium2" defaultPivotStyle="PivotStyleLight16"/>
  <colors>
    <mruColors>
      <color rgb="FFE2E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12</xdr:col>
      <xdr:colOff>33618</xdr:colOff>
      <xdr:row>0</xdr:row>
      <xdr:rowOff>571501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27E392C-5F18-4F5C-A762-360EFFF66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3797243" cy="571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11613</xdr:rowOff>
    </xdr:from>
    <xdr:to>
      <xdr:col>13</xdr:col>
      <xdr:colOff>0</xdr:colOff>
      <xdr:row>0</xdr:row>
      <xdr:rowOff>603606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C19AB94-74D3-4A36-820B-45AE10AA92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613"/>
          <a:ext cx="14249400" cy="59199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46464</xdr:colOff>
      <xdr:row>0</xdr:row>
      <xdr:rowOff>2</xdr:rowOff>
    </xdr:from>
    <xdr:to>
      <xdr:col>12</xdr:col>
      <xdr:colOff>33617</xdr:colOff>
      <xdr:row>0</xdr:row>
      <xdr:rowOff>448235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17536DA-7F19-47BC-8696-102B9085B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64" y="2"/>
          <a:ext cx="12645878" cy="4482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11206</xdr:colOff>
      <xdr:row>0</xdr:row>
      <xdr:rowOff>437029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BB397DC-09E9-4471-9B4A-AB0D9ACECC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460256" cy="43702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0</xdr:colOff>
      <xdr:row>0</xdr:row>
      <xdr:rowOff>647790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38A51C4-D1BA-247A-3E9C-8468726E3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675179" cy="64779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13</xdr:col>
      <xdr:colOff>1</xdr:colOff>
      <xdr:row>0</xdr:row>
      <xdr:rowOff>590753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C7C0E41-A2AA-26DA-AC96-35EDEEC4D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4478000" cy="59075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27212</xdr:colOff>
      <xdr:row>0</xdr:row>
      <xdr:rowOff>2</xdr:rowOff>
    </xdr:from>
    <xdr:to>
      <xdr:col>15</xdr:col>
      <xdr:colOff>775607</xdr:colOff>
      <xdr:row>1</xdr:row>
      <xdr:rowOff>13607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C645A9D-3F54-426C-9163-FA1E6598BC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27212" y="2"/>
          <a:ext cx="13634359" cy="6939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0BA89-ED47-4B28-9F42-7BD085954946}">
  <sheetPr>
    <pageSetUpPr fitToPage="1"/>
  </sheetPr>
  <dimension ref="A1:Q41"/>
  <sheetViews>
    <sheetView topLeftCell="A10" zoomScale="80" zoomScaleNormal="80" workbookViewId="0">
      <selection activeCell="E4" sqref="E1:E1048576"/>
    </sheetView>
  </sheetViews>
  <sheetFormatPr defaultColWidth="9.140625" defaultRowHeight="15" x14ac:dyDescent="0.25"/>
  <cols>
    <col min="1" max="1" width="64.42578125" style="1" customWidth="1"/>
    <col min="2" max="2" width="4.7109375" style="1" customWidth="1"/>
    <col min="3" max="3" width="13.7109375" style="1" customWidth="1"/>
    <col min="4" max="4" width="13.28515625" style="1" customWidth="1"/>
    <col min="5" max="5" width="10" style="1" hidden="1" customWidth="1"/>
    <col min="6" max="15" width="8.28515625" style="1" hidden="1" customWidth="1"/>
    <col min="16" max="16" width="2.85546875" style="1" customWidth="1"/>
    <col min="17" max="17" width="11" style="1" customWidth="1"/>
    <col min="18" max="16384" width="9.140625" style="1"/>
  </cols>
  <sheetData>
    <row r="1" spans="1:17" ht="32.450000000000003" customHeight="1" x14ac:dyDescent="0.25">
      <c r="A1" s="124" t="s">
        <v>29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</row>
    <row r="2" spans="1:17" ht="42" customHeight="1" x14ac:dyDescent="0.25">
      <c r="A2" s="125" t="s">
        <v>46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</row>
    <row r="3" spans="1:17" ht="30" customHeight="1" x14ac:dyDescent="0.25">
      <c r="A3" s="126" t="s">
        <v>45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</row>
    <row r="4" spans="1:17" s="4" customFormat="1" ht="18" customHeight="1" x14ac:dyDescent="0.3">
      <c r="A4" s="2"/>
      <c r="B4" s="3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7" s="6" customFormat="1" x14ac:dyDescent="0.25">
      <c r="C5" s="7" t="s">
        <v>43</v>
      </c>
      <c r="D5" s="7" t="s">
        <v>38</v>
      </c>
      <c r="E5" s="7" t="s">
        <v>32</v>
      </c>
      <c r="F5" s="7" t="s">
        <v>33</v>
      </c>
      <c r="G5" s="7" t="s">
        <v>34</v>
      </c>
      <c r="H5" s="7" t="s">
        <v>35</v>
      </c>
      <c r="I5" s="7" t="s">
        <v>36</v>
      </c>
      <c r="J5" s="7" t="s">
        <v>37</v>
      </c>
      <c r="K5" s="7" t="s">
        <v>39</v>
      </c>
      <c r="L5" s="7" t="s">
        <v>40</v>
      </c>
      <c r="M5" s="7" t="s">
        <v>41</v>
      </c>
      <c r="N5" s="7" t="s">
        <v>42</v>
      </c>
      <c r="O5" s="7" t="s">
        <v>43</v>
      </c>
      <c r="Q5" s="7" t="s">
        <v>31</v>
      </c>
    </row>
    <row r="6" spans="1:17" s="8" customFormat="1" ht="12" thickBot="1" x14ac:dyDescent="0.3">
      <c r="C6" s="9">
        <v>2022</v>
      </c>
      <c r="D6" s="9">
        <v>2022</v>
      </c>
      <c r="E6" s="9">
        <v>2022</v>
      </c>
      <c r="F6" s="9">
        <v>2022</v>
      </c>
      <c r="G6" s="9">
        <v>2022</v>
      </c>
      <c r="H6" s="9">
        <v>2022</v>
      </c>
      <c r="I6" s="9">
        <v>2022</v>
      </c>
      <c r="J6" s="9">
        <v>2022</v>
      </c>
      <c r="K6" s="9">
        <v>2022</v>
      </c>
      <c r="L6" s="9">
        <v>2022</v>
      </c>
      <c r="M6" s="9">
        <v>2022</v>
      </c>
      <c r="N6" s="9">
        <v>2022</v>
      </c>
      <c r="O6" s="9">
        <v>2023</v>
      </c>
      <c r="Q6" s="9"/>
    </row>
    <row r="8" spans="1:17" s="11" customFormat="1" ht="16.5" thickBot="1" x14ac:dyDescent="0.3">
      <c r="A8" s="10" t="s">
        <v>0</v>
      </c>
      <c r="C8" s="12">
        <v>9586.0918899998433</v>
      </c>
      <c r="D8" s="12">
        <v>7692.8218899998374</v>
      </c>
      <c r="E8" s="12">
        <f>D39</f>
        <v>-0.19811000016215985</v>
      </c>
      <c r="F8" s="12">
        <f t="shared" ref="F8:O8" si="0">E39</f>
        <v>-0.19811000016215985</v>
      </c>
      <c r="G8" s="12">
        <f t="shared" si="0"/>
        <v>-0.19811000016215985</v>
      </c>
      <c r="H8" s="12">
        <f t="shared" si="0"/>
        <v>-0.19811000016215985</v>
      </c>
      <c r="I8" s="12">
        <f t="shared" si="0"/>
        <v>-0.19811000016215985</v>
      </c>
      <c r="J8" s="12">
        <f t="shared" si="0"/>
        <v>-0.19811000016215985</v>
      </c>
      <c r="K8" s="12">
        <f t="shared" si="0"/>
        <v>-0.19811000016215985</v>
      </c>
      <c r="L8" s="12">
        <f t="shared" si="0"/>
        <v>-0.19811000016215985</v>
      </c>
      <c r="M8" s="12">
        <f t="shared" si="0"/>
        <v>-0.19811000016215985</v>
      </c>
      <c r="N8" s="12">
        <f t="shared" si="0"/>
        <v>-0.19811000016215985</v>
      </c>
      <c r="O8" s="12">
        <f t="shared" si="0"/>
        <v>-0.19811000016215985</v>
      </c>
      <c r="Q8" s="12">
        <f>D8</f>
        <v>7692.8218899998374</v>
      </c>
    </row>
    <row r="10" spans="1:17" s="13" customFormat="1" ht="15.75" x14ac:dyDescent="0.25">
      <c r="A10" s="13" t="s">
        <v>1</v>
      </c>
    </row>
    <row r="11" spans="1:17" s="15" customFormat="1" ht="15.75" x14ac:dyDescent="0.25">
      <c r="A11" s="14" t="s">
        <v>2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Q11" s="16">
        <f t="shared" ref="Q11:Q13" si="1">SUM(E11:P11)</f>
        <v>0</v>
      </c>
    </row>
    <row r="12" spans="1:17" s="15" customFormat="1" ht="15.75" x14ac:dyDescent="0.25">
      <c r="A12" s="14" t="s">
        <v>3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Q12" s="16">
        <f t="shared" si="1"/>
        <v>0</v>
      </c>
    </row>
    <row r="13" spans="1:17" s="15" customFormat="1" ht="15.75" x14ac:dyDescent="0.25">
      <c r="A13" s="14" t="s">
        <v>4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Q13" s="16">
        <f t="shared" si="1"/>
        <v>0</v>
      </c>
    </row>
    <row r="14" spans="1:17" s="15" customFormat="1" ht="15.75" x14ac:dyDescent="0.25">
      <c r="A14" s="14" t="s">
        <v>5</v>
      </c>
      <c r="C14" s="16">
        <v>47004.01</v>
      </c>
      <c r="D14" s="16">
        <v>0</v>
      </c>
      <c r="E14" s="16">
        <v>0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Q14" s="16">
        <f>SUM(D14:P14)</f>
        <v>0</v>
      </c>
    </row>
    <row r="15" spans="1:17" s="15" customFormat="1" ht="15.75" x14ac:dyDescent="0.25">
      <c r="A15" s="14" t="s">
        <v>6</v>
      </c>
      <c r="C15" s="16">
        <v>57.99</v>
      </c>
      <c r="D15" s="16">
        <v>9.98</v>
      </c>
      <c r="E15" s="16">
        <v>0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Q15" s="16">
        <f t="shared" ref="Q15:Q16" si="2">SUM(D15:P15)</f>
        <v>9.98</v>
      </c>
    </row>
    <row r="16" spans="1:17" s="15" customFormat="1" ht="15.75" x14ac:dyDescent="0.25">
      <c r="A16" s="14" t="s">
        <v>7</v>
      </c>
      <c r="C16" s="16">
        <v>0.1</v>
      </c>
      <c r="D16" s="16">
        <v>0</v>
      </c>
      <c r="E16" s="16">
        <v>0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Q16" s="16">
        <f t="shared" si="2"/>
        <v>0</v>
      </c>
    </row>
    <row r="17" spans="1:17" s="11" customFormat="1" ht="15.75" x14ac:dyDescent="0.25">
      <c r="A17" s="36" t="s">
        <v>8</v>
      </c>
      <c r="C17" s="18">
        <f t="shared" ref="C17" si="3">SUM(C11:C16)</f>
        <v>47062.1</v>
      </c>
      <c r="D17" s="18">
        <f t="shared" ref="D17:O17" si="4">SUM(D11:D16)</f>
        <v>9.98</v>
      </c>
      <c r="E17" s="18">
        <f t="shared" si="4"/>
        <v>0</v>
      </c>
      <c r="F17" s="18">
        <f t="shared" si="4"/>
        <v>0</v>
      </c>
      <c r="G17" s="18">
        <f t="shared" si="4"/>
        <v>0</v>
      </c>
      <c r="H17" s="18">
        <f t="shared" si="4"/>
        <v>0</v>
      </c>
      <c r="I17" s="18">
        <f t="shared" si="4"/>
        <v>0</v>
      </c>
      <c r="J17" s="18">
        <f t="shared" si="4"/>
        <v>0</v>
      </c>
      <c r="K17" s="18">
        <f t="shared" si="4"/>
        <v>0</v>
      </c>
      <c r="L17" s="18">
        <f t="shared" si="4"/>
        <v>0</v>
      </c>
      <c r="M17" s="18">
        <f t="shared" si="4"/>
        <v>0</v>
      </c>
      <c r="N17" s="18">
        <f t="shared" si="4"/>
        <v>0</v>
      </c>
      <c r="O17" s="18">
        <f t="shared" si="4"/>
        <v>0</v>
      </c>
      <c r="Q17" s="18">
        <f t="shared" ref="Q17" si="5">SUM(Q11:Q16)</f>
        <v>9.98</v>
      </c>
    </row>
    <row r="18" spans="1:17" x14ac:dyDescent="0.25"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Q18" s="19"/>
    </row>
    <row r="19" spans="1:17" s="13" customFormat="1" ht="15.75" x14ac:dyDescent="0.25">
      <c r="A19" s="13" t="s">
        <v>9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Q19" s="20"/>
    </row>
    <row r="20" spans="1:17" s="15" customFormat="1" ht="15.75" x14ac:dyDescent="0.25">
      <c r="A20" s="14" t="s">
        <v>10</v>
      </c>
      <c r="C20" s="21">
        <v>-29385.919999999998</v>
      </c>
      <c r="D20" s="16">
        <v>-9463.81</v>
      </c>
      <c r="E20" s="21">
        <v>0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Q20" s="16">
        <f t="shared" ref="Q20:Q22" si="6">SUM(D20:P20)</f>
        <v>-9463.81</v>
      </c>
    </row>
    <row r="21" spans="1:17" s="15" customFormat="1" ht="15.75" x14ac:dyDescent="0.25">
      <c r="A21" s="14" t="s">
        <v>11</v>
      </c>
      <c r="C21" s="16">
        <v>0</v>
      </c>
      <c r="D21" s="16">
        <v>0</v>
      </c>
      <c r="E21" s="21">
        <v>0</v>
      </c>
      <c r="F21" s="21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Q21" s="16">
        <f t="shared" si="6"/>
        <v>0</v>
      </c>
    </row>
    <row r="22" spans="1:17" s="15" customFormat="1" ht="15.75" x14ac:dyDescent="0.25">
      <c r="A22" s="14" t="s">
        <v>12</v>
      </c>
      <c r="C22" s="21">
        <v>-1770.79</v>
      </c>
      <c r="D22" s="21">
        <v>1701.55</v>
      </c>
      <c r="E22" s="21">
        <v>0</v>
      </c>
      <c r="F22" s="21"/>
      <c r="G22" s="21"/>
      <c r="H22" s="21"/>
      <c r="I22" s="21"/>
      <c r="J22" s="21"/>
      <c r="K22" s="21"/>
      <c r="L22" s="21"/>
      <c r="M22" s="21"/>
      <c r="N22" s="21"/>
      <c r="O22" s="21"/>
      <c r="Q22" s="16">
        <f t="shared" si="6"/>
        <v>1701.55</v>
      </c>
    </row>
    <row r="23" spans="1:17" s="15" customFormat="1" ht="15.75" x14ac:dyDescent="0.25">
      <c r="A23" s="22" t="s">
        <v>13</v>
      </c>
      <c r="C23" s="37">
        <f t="shared" ref="C23" si="7">SUM(C20:C22)</f>
        <v>-31156.71</v>
      </c>
      <c r="D23" s="37">
        <f t="shared" ref="D23:O23" si="8">SUM(D20:D22)</f>
        <v>-7762.2599999999993</v>
      </c>
      <c r="E23" s="37">
        <f t="shared" si="8"/>
        <v>0</v>
      </c>
      <c r="F23" s="37">
        <f t="shared" si="8"/>
        <v>0</v>
      </c>
      <c r="G23" s="37">
        <f t="shared" si="8"/>
        <v>0</v>
      </c>
      <c r="H23" s="37">
        <f t="shared" si="8"/>
        <v>0</v>
      </c>
      <c r="I23" s="37">
        <f t="shared" si="8"/>
        <v>0</v>
      </c>
      <c r="J23" s="37">
        <f t="shared" si="8"/>
        <v>0</v>
      </c>
      <c r="K23" s="37">
        <f t="shared" si="8"/>
        <v>0</v>
      </c>
      <c r="L23" s="37">
        <f t="shared" si="8"/>
        <v>0</v>
      </c>
      <c r="M23" s="37">
        <f t="shared" si="8"/>
        <v>0</v>
      </c>
      <c r="N23" s="37">
        <f t="shared" si="8"/>
        <v>0</v>
      </c>
      <c r="O23" s="37">
        <f t="shared" si="8"/>
        <v>0</v>
      </c>
      <c r="Q23" s="37">
        <f t="shared" ref="Q23" si="9">SUM(Q20:Q22)</f>
        <v>-7762.2599999999993</v>
      </c>
    </row>
    <row r="24" spans="1:17" s="15" customFormat="1" ht="15.75" x14ac:dyDescent="0.25">
      <c r="A24" s="14" t="s">
        <v>14</v>
      </c>
      <c r="C24" s="21">
        <v>-6299.79</v>
      </c>
      <c r="D24" s="16">
        <v>-33.75</v>
      </c>
      <c r="E24" s="21">
        <v>0</v>
      </c>
      <c r="F24" s="21"/>
      <c r="G24" s="21"/>
      <c r="H24" s="21"/>
      <c r="I24" s="21"/>
      <c r="J24" s="21"/>
      <c r="K24" s="21"/>
      <c r="L24" s="21"/>
      <c r="M24" s="21"/>
      <c r="N24" s="21"/>
      <c r="O24" s="21"/>
      <c r="Q24" s="16">
        <f t="shared" ref="Q24:Q26" si="10">SUM(D24:P24)</f>
        <v>-33.75</v>
      </c>
    </row>
    <row r="25" spans="1:17" s="15" customFormat="1" ht="15.75" x14ac:dyDescent="0.25">
      <c r="A25" s="14" t="s">
        <v>15</v>
      </c>
      <c r="C25" s="21">
        <v>-8755.4</v>
      </c>
      <c r="D25" s="16">
        <v>0</v>
      </c>
      <c r="E25" s="21">
        <v>0</v>
      </c>
      <c r="F25" s="21"/>
      <c r="G25" s="21"/>
      <c r="H25" s="21"/>
      <c r="I25" s="21"/>
      <c r="J25" s="21"/>
      <c r="K25" s="21"/>
      <c r="L25" s="21"/>
      <c r="M25" s="21"/>
      <c r="N25" s="21"/>
      <c r="O25" s="21"/>
      <c r="Q25" s="16">
        <f t="shared" si="10"/>
        <v>0</v>
      </c>
    </row>
    <row r="26" spans="1:17" s="15" customFormat="1" ht="15.75" x14ac:dyDescent="0.25">
      <c r="A26" s="14" t="s">
        <v>7</v>
      </c>
      <c r="C26" s="21">
        <v>-2026.3</v>
      </c>
      <c r="D26" s="16">
        <v>0</v>
      </c>
      <c r="E26" s="21">
        <v>0</v>
      </c>
      <c r="F26" s="21"/>
      <c r="G26" s="21"/>
      <c r="H26" s="21"/>
      <c r="I26" s="21"/>
      <c r="J26" s="21"/>
      <c r="K26" s="21"/>
      <c r="L26" s="21"/>
      <c r="M26" s="21"/>
      <c r="N26" s="21"/>
      <c r="O26" s="21"/>
      <c r="Q26" s="16">
        <f t="shared" si="10"/>
        <v>0</v>
      </c>
    </row>
    <row r="27" spans="1:17" s="11" customFormat="1" ht="15.75" x14ac:dyDescent="0.25">
      <c r="A27" s="17" t="s">
        <v>8</v>
      </c>
      <c r="C27" s="23">
        <f t="shared" ref="C27" si="11">SUM(C23:C26)</f>
        <v>-48238.200000000004</v>
      </c>
      <c r="D27" s="23">
        <f t="shared" ref="D27:O27" si="12">SUM(D23:D26)</f>
        <v>-7796.0099999999993</v>
      </c>
      <c r="E27" s="23">
        <f t="shared" si="12"/>
        <v>0</v>
      </c>
      <c r="F27" s="23">
        <f t="shared" si="12"/>
        <v>0</v>
      </c>
      <c r="G27" s="23">
        <f t="shared" si="12"/>
        <v>0</v>
      </c>
      <c r="H27" s="23">
        <f t="shared" si="12"/>
        <v>0</v>
      </c>
      <c r="I27" s="23">
        <f t="shared" si="12"/>
        <v>0</v>
      </c>
      <c r="J27" s="23">
        <f t="shared" si="12"/>
        <v>0</v>
      </c>
      <c r="K27" s="23">
        <f t="shared" si="12"/>
        <v>0</v>
      </c>
      <c r="L27" s="23">
        <f t="shared" si="12"/>
        <v>0</v>
      </c>
      <c r="M27" s="23">
        <f t="shared" si="12"/>
        <v>0</v>
      </c>
      <c r="N27" s="23">
        <f t="shared" si="12"/>
        <v>0</v>
      </c>
      <c r="O27" s="23">
        <f t="shared" si="12"/>
        <v>0</v>
      </c>
      <c r="Q27" s="23">
        <f t="shared" ref="Q27" si="13">SUM(Q23:Q26)</f>
        <v>-7796.0099999999993</v>
      </c>
    </row>
    <row r="28" spans="1:17" x14ac:dyDescent="0.25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Q28" s="19"/>
    </row>
    <row r="29" spans="1:17" s="24" customFormat="1" ht="15.75" x14ac:dyDescent="0.25">
      <c r="A29" s="13" t="s">
        <v>16</v>
      </c>
      <c r="B29" s="13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Q29" s="20"/>
    </row>
    <row r="30" spans="1:17" s="25" customFormat="1" ht="15.75" x14ac:dyDescent="0.25">
      <c r="A30" s="14" t="s">
        <v>17</v>
      </c>
      <c r="B30" s="15"/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Q30" s="16">
        <f>SUM(E30:P30)</f>
        <v>0</v>
      </c>
    </row>
    <row r="31" spans="1:17" s="25" customFormat="1" ht="15.75" x14ac:dyDescent="0.25">
      <c r="A31" s="14" t="s">
        <v>18</v>
      </c>
      <c r="B31" s="15"/>
      <c r="C31" s="21">
        <v>0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Q31" s="16">
        <f>SUM(E31:P31)</f>
        <v>0</v>
      </c>
    </row>
    <row r="32" spans="1:17" s="25" customFormat="1" ht="15.75" x14ac:dyDescent="0.25">
      <c r="A32" s="14" t="s">
        <v>19</v>
      </c>
      <c r="B32" s="15"/>
      <c r="C32" s="21">
        <f>-706.49+0.4</f>
        <v>-706.09</v>
      </c>
      <c r="D32" s="21">
        <v>59.26</v>
      </c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Q32" s="16">
        <f>SUM(D32:P32)</f>
        <v>59.26</v>
      </c>
    </row>
    <row r="33" spans="1:17" s="26" customFormat="1" ht="15.75" x14ac:dyDescent="0.25">
      <c r="A33" s="17" t="s">
        <v>8</v>
      </c>
      <c r="B33" s="11"/>
      <c r="C33" s="23">
        <f t="shared" ref="C33" si="14">SUM(C30:C32)</f>
        <v>-706.09</v>
      </c>
      <c r="D33" s="23">
        <f t="shared" ref="D33:O33" si="15">SUM(D30:D32)</f>
        <v>59.26</v>
      </c>
      <c r="E33" s="23">
        <f t="shared" si="15"/>
        <v>0</v>
      </c>
      <c r="F33" s="23">
        <f t="shared" si="15"/>
        <v>0</v>
      </c>
      <c r="G33" s="23">
        <f t="shared" si="15"/>
        <v>0</v>
      </c>
      <c r="H33" s="23">
        <f t="shared" si="15"/>
        <v>0</v>
      </c>
      <c r="I33" s="23">
        <f t="shared" si="15"/>
        <v>0</v>
      </c>
      <c r="J33" s="23">
        <f t="shared" si="15"/>
        <v>0</v>
      </c>
      <c r="K33" s="23">
        <f t="shared" si="15"/>
        <v>0</v>
      </c>
      <c r="L33" s="23">
        <f t="shared" si="15"/>
        <v>0</v>
      </c>
      <c r="M33" s="23">
        <f t="shared" si="15"/>
        <v>0</v>
      </c>
      <c r="N33" s="23">
        <f t="shared" si="15"/>
        <v>0</v>
      </c>
      <c r="O33" s="23">
        <f t="shared" si="15"/>
        <v>0</v>
      </c>
      <c r="Q33" s="23">
        <f t="shared" ref="Q33" si="16">SUM(Q30:Q32)</f>
        <v>59.26</v>
      </c>
    </row>
    <row r="34" spans="1:17" x14ac:dyDescent="0.25"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Q34" s="19"/>
    </row>
    <row r="35" spans="1:17" s="11" customFormat="1" ht="15.75" x14ac:dyDescent="0.25">
      <c r="A35" s="27" t="s">
        <v>20</v>
      </c>
      <c r="C35" s="28">
        <f t="shared" ref="C35:D35" si="17">C17+C27+C33</f>
        <v>-1882.190000000006</v>
      </c>
      <c r="D35" s="28">
        <f t="shared" si="17"/>
        <v>-7726.7699999999995</v>
      </c>
      <c r="E35" s="28">
        <f t="shared" ref="E35:O35" si="18">E17+E27+E33</f>
        <v>0</v>
      </c>
      <c r="F35" s="28">
        <f t="shared" si="18"/>
        <v>0</v>
      </c>
      <c r="G35" s="28">
        <f t="shared" si="18"/>
        <v>0</v>
      </c>
      <c r="H35" s="28">
        <f t="shared" si="18"/>
        <v>0</v>
      </c>
      <c r="I35" s="28">
        <f t="shared" si="18"/>
        <v>0</v>
      </c>
      <c r="J35" s="28">
        <f t="shared" si="18"/>
        <v>0</v>
      </c>
      <c r="K35" s="28">
        <f t="shared" si="18"/>
        <v>0</v>
      </c>
      <c r="L35" s="28">
        <f t="shared" si="18"/>
        <v>0</v>
      </c>
      <c r="M35" s="28">
        <f t="shared" si="18"/>
        <v>0</v>
      </c>
      <c r="N35" s="28">
        <f t="shared" si="18"/>
        <v>0</v>
      </c>
      <c r="O35" s="28">
        <f t="shared" si="18"/>
        <v>0</v>
      </c>
      <c r="Q35" s="28">
        <f t="shared" ref="Q35" si="19">Q17+Q27+Q33</f>
        <v>-7726.7699999999995</v>
      </c>
    </row>
    <row r="36" spans="1:17" s="29" customFormat="1" ht="15.75" x14ac:dyDescent="0.25"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Q36" s="30"/>
    </row>
    <row r="37" spans="1:17" s="33" customFormat="1" ht="15.75" x14ac:dyDescent="0.25">
      <c r="A37" s="31" t="s">
        <v>21</v>
      </c>
      <c r="B37" s="29"/>
      <c r="C37" s="32">
        <v>-11.08</v>
      </c>
      <c r="D37" s="32">
        <v>33.75</v>
      </c>
      <c r="E37" s="32">
        <v>0</v>
      </c>
      <c r="F37" s="32"/>
      <c r="G37" s="32"/>
      <c r="H37" s="32"/>
      <c r="I37" s="32"/>
      <c r="J37" s="32"/>
      <c r="K37" s="32"/>
      <c r="L37" s="32"/>
      <c r="M37" s="32"/>
      <c r="N37" s="32"/>
      <c r="O37" s="32"/>
      <c r="Q37" s="16">
        <f>SUM(D37:P37)</f>
        <v>33.75</v>
      </c>
    </row>
    <row r="38" spans="1:17" x14ac:dyDescent="0.25"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Q38" s="19"/>
    </row>
    <row r="39" spans="1:17" s="11" customFormat="1" ht="16.5" thickBot="1" x14ac:dyDescent="0.3">
      <c r="A39" s="34" t="s">
        <v>22</v>
      </c>
      <c r="C39" s="35">
        <f t="shared" ref="C39" si="20">C8+C35+C37</f>
        <v>7692.8218899998374</v>
      </c>
      <c r="D39" s="35">
        <f t="shared" ref="D39:O39" si="21">D8+D35+D37</f>
        <v>-0.19811000016215985</v>
      </c>
      <c r="E39" s="35">
        <f t="shared" si="21"/>
        <v>-0.19811000016215985</v>
      </c>
      <c r="F39" s="35">
        <f t="shared" si="21"/>
        <v>-0.19811000016215985</v>
      </c>
      <c r="G39" s="35">
        <f t="shared" si="21"/>
        <v>-0.19811000016215985</v>
      </c>
      <c r="H39" s="35">
        <f t="shared" si="21"/>
        <v>-0.19811000016215985</v>
      </c>
      <c r="I39" s="35">
        <f t="shared" si="21"/>
        <v>-0.19811000016215985</v>
      </c>
      <c r="J39" s="35">
        <f t="shared" si="21"/>
        <v>-0.19811000016215985</v>
      </c>
      <c r="K39" s="35">
        <f t="shared" si="21"/>
        <v>-0.19811000016215985</v>
      </c>
      <c r="L39" s="35">
        <f t="shared" si="21"/>
        <v>-0.19811000016215985</v>
      </c>
      <c r="M39" s="35">
        <f t="shared" si="21"/>
        <v>-0.19811000016215985</v>
      </c>
      <c r="N39" s="35">
        <f t="shared" si="21"/>
        <v>-0.19811000016215985</v>
      </c>
      <c r="O39" s="35">
        <f t="shared" si="21"/>
        <v>-0.19811000016215985</v>
      </c>
      <c r="Q39" s="35">
        <f t="shared" ref="Q39" si="22">Q8+Q35+Q37</f>
        <v>-0.19811000016215985</v>
      </c>
    </row>
    <row r="40" spans="1:17" x14ac:dyDescent="0.25"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</row>
    <row r="41" spans="1:17" x14ac:dyDescent="0.25">
      <c r="A41" s="1" t="s">
        <v>44</v>
      </c>
    </row>
  </sheetData>
  <mergeCells count="3">
    <mergeCell ref="A1:Q1"/>
    <mergeCell ref="A2:Q2"/>
    <mergeCell ref="A3:Q3"/>
  </mergeCells>
  <printOptions horizontalCentered="1"/>
  <pageMargins left="0.70866141732283472" right="0.70866141732283472" top="1.1811023622047245" bottom="0.59055118110236227" header="0.31496062992125984" footer="0.31496062992125984"/>
  <pageSetup paperSize="9" scale="70" orientation="landscape" r:id="rId1"/>
  <headerFooter>
    <oddHeader>&amp;L&amp;G</oddHeader>
    <oddFooter>&amp;C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C3F27-DF77-46CF-AE5A-9B0A6B91F92D}">
  <dimension ref="A1:L27"/>
  <sheetViews>
    <sheetView showGridLines="0" zoomScale="85" zoomScaleNormal="85" workbookViewId="0">
      <pane xSplit="1" topLeftCell="B1" activePane="topRight" state="frozen"/>
      <selection activeCell="H18" sqref="H18"/>
      <selection pane="topRight" activeCell="K8" sqref="K8"/>
    </sheetView>
  </sheetViews>
  <sheetFormatPr defaultColWidth="6.85546875" defaultRowHeight="15" customHeight="1" x14ac:dyDescent="0.25"/>
  <cols>
    <col min="1" max="1" width="44.5703125" style="106" bestFit="1" customWidth="1"/>
    <col min="2" max="12" width="14.7109375" style="106" customWidth="1"/>
    <col min="13" max="16384" width="6.85546875" style="106"/>
  </cols>
  <sheetData>
    <row r="1" spans="1:12" s="94" customFormat="1" ht="50.1" customHeight="1" x14ac:dyDescent="0.25"/>
    <row r="2" spans="1:12" s="95" customFormat="1" ht="24.95" customHeight="1" x14ac:dyDescent="0.25">
      <c r="A2" s="132" t="s">
        <v>99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1:12" s="95" customFormat="1" ht="24.95" customHeight="1" x14ac:dyDescent="0.25">
      <c r="A3" s="133" t="s">
        <v>52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</row>
    <row r="4" spans="1:12" s="95" customFormat="1" ht="24.95" customHeight="1" x14ac:dyDescent="0.25">
      <c r="A4" s="133" t="s">
        <v>53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</row>
    <row r="5" spans="1:12" s="95" customFormat="1" ht="24.95" customHeight="1" x14ac:dyDescent="0.25">
      <c r="A5" s="96"/>
      <c r="B5" s="96"/>
    </row>
    <row r="6" spans="1:12" s="95" customFormat="1" ht="24.95" customHeight="1" x14ac:dyDescent="0.25">
      <c r="A6" s="96"/>
      <c r="B6" s="97" t="s">
        <v>54</v>
      </c>
      <c r="C6" s="97" t="s">
        <v>55</v>
      </c>
      <c r="D6" s="97" t="s">
        <v>56</v>
      </c>
      <c r="E6" s="97" t="s">
        <v>57</v>
      </c>
      <c r="F6" s="97" t="s">
        <v>58</v>
      </c>
      <c r="G6" s="97" t="s">
        <v>59</v>
      </c>
      <c r="H6" s="97" t="s">
        <v>60</v>
      </c>
      <c r="I6" s="97" t="s">
        <v>61</v>
      </c>
      <c r="J6" s="97" t="s">
        <v>62</v>
      </c>
      <c r="K6" s="97" t="s">
        <v>63</v>
      </c>
      <c r="L6" s="97" t="s">
        <v>64</v>
      </c>
    </row>
    <row r="7" spans="1:12" s="94" customFormat="1" ht="24.95" customHeight="1" x14ac:dyDescent="0.25"/>
    <row r="8" spans="1:12" s="101" customFormat="1" ht="24.95" customHeight="1" x14ac:dyDescent="0.25">
      <c r="A8" s="99" t="s">
        <v>65</v>
      </c>
      <c r="B8" s="100">
        <f t="shared" ref="B8:J8" si="0">B9+B15</f>
        <v>20621903.300000004</v>
      </c>
      <c r="C8" s="100">
        <f t="shared" si="0"/>
        <v>20738928.239999998</v>
      </c>
      <c r="D8" s="100">
        <f t="shared" si="0"/>
        <v>19277911.789999999</v>
      </c>
      <c r="E8" s="100">
        <f t="shared" si="0"/>
        <v>19525716.93</v>
      </c>
      <c r="F8" s="100">
        <f t="shared" si="0"/>
        <v>18562169.09</v>
      </c>
      <c r="G8" s="100">
        <f t="shared" si="0"/>
        <v>18225791.539999999</v>
      </c>
      <c r="H8" s="100">
        <f t="shared" si="0"/>
        <v>17646542.919999998</v>
      </c>
      <c r="I8" s="100">
        <f t="shared" si="0"/>
        <v>17611283.859999996</v>
      </c>
      <c r="J8" s="100">
        <f t="shared" si="0"/>
        <v>17071155.970000003</v>
      </c>
      <c r="K8" s="100">
        <f>K9+K15</f>
        <v>14278527.010000005</v>
      </c>
      <c r="L8" s="100">
        <f>L9+L15</f>
        <v>13315875.77</v>
      </c>
    </row>
    <row r="9" spans="1:12" s="101" customFormat="1" ht="24.95" customHeight="1" x14ac:dyDescent="0.25">
      <c r="A9" s="102" t="s">
        <v>66</v>
      </c>
      <c r="B9" s="103">
        <f t="shared" ref="B9:G9" si="1">SUM(B10:B14)</f>
        <v>18727409.130000003</v>
      </c>
      <c r="C9" s="103">
        <f t="shared" si="1"/>
        <v>18851279.359999999</v>
      </c>
      <c r="D9" s="103">
        <f t="shared" si="1"/>
        <v>17378643.870000001</v>
      </c>
      <c r="E9" s="103">
        <f t="shared" si="1"/>
        <v>17643561.739999998</v>
      </c>
      <c r="F9" s="103">
        <f t="shared" si="1"/>
        <v>16697302.550000001</v>
      </c>
      <c r="G9" s="103">
        <f t="shared" si="1"/>
        <v>16381067.629999999</v>
      </c>
      <c r="H9" s="103">
        <f t="shared" ref="H9:J9" si="2">SUM(H10:H14)</f>
        <v>15817210.019999998</v>
      </c>
      <c r="I9" s="103">
        <f t="shared" si="2"/>
        <v>15791300.639999997</v>
      </c>
      <c r="J9" s="103">
        <f t="shared" si="2"/>
        <v>15245806.860000001</v>
      </c>
      <c r="K9" s="103">
        <f>SUM(K10:K14)</f>
        <v>12450573.580000006</v>
      </c>
      <c r="L9" s="103">
        <f>SUM(L10:L14)</f>
        <v>11521397.25</v>
      </c>
    </row>
    <row r="10" spans="1:12" s="101" customFormat="1" ht="24.95" customHeight="1" x14ac:dyDescent="0.25">
      <c r="A10" s="104" t="s">
        <v>67</v>
      </c>
      <c r="B10" s="105">
        <v>138430.94999999998</v>
      </c>
      <c r="C10" s="105">
        <v>20062.689999999944</v>
      </c>
      <c r="D10" s="105">
        <v>971696.32999999984</v>
      </c>
      <c r="E10" s="105">
        <v>3885425.3</v>
      </c>
      <c r="F10" s="105">
        <v>5731874.3799999999</v>
      </c>
      <c r="G10" s="105">
        <v>5106694.9400000004</v>
      </c>
      <c r="H10" s="105">
        <v>4513809.59</v>
      </c>
      <c r="I10" s="105">
        <v>4231551.34</v>
      </c>
      <c r="J10" s="105">
        <v>9907630.8200000003</v>
      </c>
      <c r="K10" s="105">
        <v>10843753.520000003</v>
      </c>
      <c r="L10" s="105">
        <v>9988011.5500000007</v>
      </c>
    </row>
    <row r="11" spans="1:12" s="101" customFormat="1" ht="24.95" customHeight="1" x14ac:dyDescent="0.25">
      <c r="A11" s="104" t="s">
        <v>68</v>
      </c>
      <c r="B11" s="105">
        <v>16109586.330000002</v>
      </c>
      <c r="C11" s="105">
        <v>16484162.749999996</v>
      </c>
      <c r="D11" s="105">
        <v>13846281.57</v>
      </c>
      <c r="E11" s="105">
        <v>11240766.460000001</v>
      </c>
      <c r="F11" s="105">
        <v>8629117.9300000016</v>
      </c>
      <c r="G11" s="105">
        <v>9015790.0999999996</v>
      </c>
      <c r="H11" s="105">
        <v>9406090.1499999985</v>
      </c>
      <c r="I11" s="105">
        <v>9679640.9099999983</v>
      </c>
      <c r="J11" s="105">
        <v>3754250.8800000008</v>
      </c>
      <c r="K11" s="105">
        <v>7924.73</v>
      </c>
      <c r="L11" s="105">
        <v>26306.5</v>
      </c>
    </row>
    <row r="12" spans="1:12" s="101" customFormat="1" ht="24.95" customHeight="1" x14ac:dyDescent="0.25">
      <c r="A12" s="104" t="s">
        <v>69</v>
      </c>
      <c r="B12" s="105">
        <v>2076964.6400000001</v>
      </c>
      <c r="C12" s="105">
        <v>2036975.9000000004</v>
      </c>
      <c r="D12" s="105">
        <v>2097042.6</v>
      </c>
      <c r="E12" s="105">
        <v>2054036.92</v>
      </c>
      <c r="F12" s="105">
        <v>1961861.7000000002</v>
      </c>
      <c r="G12" s="105">
        <v>1771067.3800000004</v>
      </c>
      <c r="H12" s="105">
        <v>1574294.7000000002</v>
      </c>
      <c r="I12" s="105">
        <v>1372464.0100000002</v>
      </c>
      <c r="J12" s="105">
        <v>1189798.79</v>
      </c>
      <c r="K12" s="105">
        <v>1114872.31</v>
      </c>
      <c r="L12" s="105">
        <v>1049662.69</v>
      </c>
    </row>
    <row r="13" spans="1:12" s="101" customFormat="1" ht="24.95" customHeight="1" x14ac:dyDescent="0.25">
      <c r="A13" s="104" t="s">
        <v>70</v>
      </c>
      <c r="B13" s="105">
        <v>12379.43</v>
      </c>
      <c r="C13" s="105">
        <v>7836.67</v>
      </c>
      <c r="D13" s="105">
        <v>3458.51</v>
      </c>
      <c r="E13" s="105">
        <v>0</v>
      </c>
      <c r="F13" s="105">
        <v>0</v>
      </c>
      <c r="G13" s="105">
        <v>33562.839999999997</v>
      </c>
      <c r="H13" s="105">
        <v>44875.580000000009</v>
      </c>
      <c r="I13" s="105">
        <v>40005.94</v>
      </c>
      <c r="J13" s="105">
        <v>73150.100000000006</v>
      </c>
      <c r="K13" s="105">
        <v>61536.06</v>
      </c>
      <c r="L13" s="105">
        <v>53498.600000000006</v>
      </c>
    </row>
    <row r="14" spans="1:12" s="101" customFormat="1" ht="24.95" customHeight="1" x14ac:dyDescent="0.25">
      <c r="A14" s="104" t="s">
        <v>71</v>
      </c>
      <c r="B14" s="105">
        <v>390047.78</v>
      </c>
      <c r="C14" s="105">
        <v>302241.34999999998</v>
      </c>
      <c r="D14" s="105">
        <v>460164.86000000004</v>
      </c>
      <c r="E14" s="105">
        <v>463333.06000000006</v>
      </c>
      <c r="F14" s="105">
        <v>374448.54000000004</v>
      </c>
      <c r="G14" s="105">
        <v>453952.37</v>
      </c>
      <c r="H14" s="105">
        <v>278140</v>
      </c>
      <c r="I14" s="105">
        <v>467638.44</v>
      </c>
      <c r="J14" s="105">
        <v>320976.27</v>
      </c>
      <c r="K14" s="105">
        <v>422486.95999999996</v>
      </c>
      <c r="L14" s="105">
        <v>403917.91000000003</v>
      </c>
    </row>
    <row r="15" spans="1:12" s="101" customFormat="1" ht="24.95" customHeight="1" x14ac:dyDescent="0.25">
      <c r="A15" s="102" t="s">
        <v>72</v>
      </c>
      <c r="B15" s="103">
        <f t="shared" ref="B15:L15" si="3">B16</f>
        <v>1894494.1700000002</v>
      </c>
      <c r="C15" s="103">
        <f t="shared" si="3"/>
        <v>1887648.8800000004</v>
      </c>
      <c r="D15" s="103">
        <f t="shared" si="3"/>
        <v>1899267.92</v>
      </c>
      <c r="E15" s="103">
        <f t="shared" si="3"/>
        <v>1882155.19</v>
      </c>
      <c r="F15" s="103">
        <f t="shared" si="3"/>
        <v>1864866.54</v>
      </c>
      <c r="G15" s="103">
        <f t="shared" si="3"/>
        <v>1844723.91</v>
      </c>
      <c r="H15" s="103">
        <f t="shared" si="3"/>
        <v>1829332.9000000004</v>
      </c>
      <c r="I15" s="103">
        <f t="shared" si="3"/>
        <v>1819983.2199999997</v>
      </c>
      <c r="J15" s="103">
        <f t="shared" si="3"/>
        <v>1825349.1099999999</v>
      </c>
      <c r="K15" s="103">
        <f t="shared" si="3"/>
        <v>1827953.4299999997</v>
      </c>
      <c r="L15" s="103">
        <f t="shared" si="3"/>
        <v>1794478.5200000003</v>
      </c>
    </row>
    <row r="16" spans="1:12" s="101" customFormat="1" ht="24.95" customHeight="1" x14ac:dyDescent="0.25">
      <c r="A16" s="104" t="s">
        <v>73</v>
      </c>
      <c r="B16" s="105">
        <v>1894494.1700000002</v>
      </c>
      <c r="C16" s="105">
        <v>1887648.8800000004</v>
      </c>
      <c r="D16" s="105">
        <v>1899267.92</v>
      </c>
      <c r="E16" s="105">
        <v>1882155.19</v>
      </c>
      <c r="F16" s="105">
        <v>1864866.54</v>
      </c>
      <c r="G16" s="105">
        <v>1844723.91</v>
      </c>
      <c r="H16" s="105">
        <v>1829332.9000000004</v>
      </c>
      <c r="I16" s="105">
        <v>1819983.2199999997</v>
      </c>
      <c r="J16" s="105">
        <v>1825349.1099999999</v>
      </c>
      <c r="K16" s="105">
        <v>1827953.4299999997</v>
      </c>
      <c r="L16" s="105">
        <v>1794478.5200000003</v>
      </c>
    </row>
    <row r="17" spans="1:12" s="101" customFormat="1" ht="24.95" customHeight="1" x14ac:dyDescent="0.25">
      <c r="A17" s="99" t="s">
        <v>74</v>
      </c>
      <c r="B17" s="100">
        <f t="shared" ref="B17:L17" si="4">B18+B24+B25</f>
        <v>20621903.089999996</v>
      </c>
      <c r="C17" s="100">
        <f t="shared" si="4"/>
        <v>20738927.859999996</v>
      </c>
      <c r="D17" s="100">
        <f t="shared" si="4"/>
        <v>19277912.149999999</v>
      </c>
      <c r="E17" s="100">
        <f t="shared" si="4"/>
        <v>19525717.150000006</v>
      </c>
      <c r="F17" s="100">
        <f t="shared" si="4"/>
        <v>18562169.030000001</v>
      </c>
      <c r="G17" s="100">
        <f t="shared" si="4"/>
        <v>18225791.620000005</v>
      </c>
      <c r="H17" s="100">
        <f t="shared" si="4"/>
        <v>17646542.619999997</v>
      </c>
      <c r="I17" s="100">
        <f t="shared" si="4"/>
        <v>17611284.139999997</v>
      </c>
      <c r="J17" s="100">
        <f t="shared" si="4"/>
        <v>17071155.989999998</v>
      </c>
      <c r="K17" s="100">
        <f t="shared" si="4"/>
        <v>14278527.289999999</v>
      </c>
      <c r="L17" s="100">
        <f t="shared" si="4"/>
        <v>13315875.789999999</v>
      </c>
    </row>
    <row r="18" spans="1:12" s="101" customFormat="1" ht="24.95" customHeight="1" x14ac:dyDescent="0.25">
      <c r="A18" s="102" t="s">
        <v>66</v>
      </c>
      <c r="B18" s="103">
        <f t="shared" ref="B18:G18" si="5">SUM(B19:B23)</f>
        <v>11835465.43</v>
      </c>
      <c r="C18" s="103">
        <f t="shared" si="5"/>
        <v>12802177.4</v>
      </c>
      <c r="D18" s="103">
        <f t="shared" si="5"/>
        <v>11829411.82</v>
      </c>
      <c r="E18" s="103">
        <f t="shared" si="5"/>
        <v>12848737.49</v>
      </c>
      <c r="F18" s="103">
        <f t="shared" si="5"/>
        <v>12875967.029999999</v>
      </c>
      <c r="G18" s="103">
        <f t="shared" si="5"/>
        <v>13094369.490000002</v>
      </c>
      <c r="H18" s="103">
        <f t="shared" ref="H18:L18" si="6">SUM(H19:H23)</f>
        <v>12996974.939999998</v>
      </c>
      <c r="I18" s="103">
        <f t="shared" si="6"/>
        <v>13754922.569999997</v>
      </c>
      <c r="J18" s="103">
        <f t="shared" si="6"/>
        <v>14196762.549999997</v>
      </c>
      <c r="K18" s="103">
        <f t="shared" si="6"/>
        <v>15188474.93</v>
      </c>
      <c r="L18" s="103">
        <f t="shared" si="6"/>
        <v>13675397.250000002</v>
      </c>
    </row>
    <row r="19" spans="1:12" s="101" customFormat="1" ht="24.95" customHeight="1" x14ac:dyDescent="0.25">
      <c r="A19" s="104" t="s">
        <v>75</v>
      </c>
      <c r="B19" s="105">
        <v>742757.71999999986</v>
      </c>
      <c r="C19" s="105">
        <v>576847.48</v>
      </c>
      <c r="D19" s="105">
        <v>657510.25</v>
      </c>
      <c r="E19" s="105">
        <v>1190402.6599999999</v>
      </c>
      <c r="F19" s="105">
        <v>590284.82999999984</v>
      </c>
      <c r="G19" s="105">
        <v>527027.05999999994</v>
      </c>
      <c r="H19" s="105">
        <v>462069.34000000008</v>
      </c>
      <c r="I19" s="105">
        <v>387608.80000000005</v>
      </c>
      <c r="J19" s="105">
        <v>379667.40999999992</v>
      </c>
      <c r="K19" s="105">
        <v>462836.78</v>
      </c>
      <c r="L19" s="105">
        <v>429249.42000000004</v>
      </c>
    </row>
    <row r="20" spans="1:12" s="101" customFormat="1" ht="24.95" customHeight="1" x14ac:dyDescent="0.25">
      <c r="A20" s="104" t="s">
        <v>76</v>
      </c>
      <c r="B20" s="105">
        <v>177171.52000000002</v>
      </c>
      <c r="C20" s="105">
        <v>139010</v>
      </c>
      <c r="D20" s="105">
        <v>230695.8899999999</v>
      </c>
      <c r="E20" s="105">
        <v>318972.22999999975</v>
      </c>
      <c r="F20" s="105">
        <v>342223.85999999987</v>
      </c>
      <c r="G20" s="105">
        <v>172962.77000000002</v>
      </c>
      <c r="H20" s="105">
        <v>61110.930000000168</v>
      </c>
      <c r="I20" s="105">
        <v>244453.72999999998</v>
      </c>
      <c r="J20" s="105">
        <v>114099.70999999996</v>
      </c>
      <c r="K20" s="105">
        <v>157947.80999999982</v>
      </c>
      <c r="L20" s="105">
        <v>181598.75000000023</v>
      </c>
    </row>
    <row r="21" spans="1:12" s="101" customFormat="1" ht="24.95" customHeight="1" x14ac:dyDescent="0.25">
      <c r="A21" s="104" t="s">
        <v>77</v>
      </c>
      <c r="B21" s="105">
        <v>8571503.8399999999</v>
      </c>
      <c r="C21" s="105">
        <v>9499863.3300000001</v>
      </c>
      <c r="D21" s="105">
        <v>9662971.8300000001</v>
      </c>
      <c r="E21" s="105">
        <v>10109170.809999999</v>
      </c>
      <c r="F21" s="105">
        <v>10564716.109999999</v>
      </c>
      <c r="G21" s="105">
        <v>11166237.890000001</v>
      </c>
      <c r="H21" s="105">
        <v>11252214.17</v>
      </c>
      <c r="I21" s="105">
        <v>11840044.309999999</v>
      </c>
      <c r="J21" s="105">
        <v>12366486.949999999</v>
      </c>
      <c r="K21" s="105">
        <v>12828743.34</v>
      </c>
      <c r="L21" s="105">
        <v>11591629.110000001</v>
      </c>
    </row>
    <row r="22" spans="1:12" s="101" customFormat="1" ht="24.95" customHeight="1" x14ac:dyDescent="0.25">
      <c r="A22" s="104" t="s">
        <v>78</v>
      </c>
      <c r="B22" s="105">
        <v>1007678.82</v>
      </c>
      <c r="C22" s="105">
        <v>1057619.76</v>
      </c>
      <c r="D22" s="105">
        <v>1134206.21</v>
      </c>
      <c r="E22" s="105">
        <v>1089840.3999999999</v>
      </c>
      <c r="F22" s="105">
        <v>1094622.9899999998</v>
      </c>
      <c r="G22" s="105">
        <v>1096446.1299999999</v>
      </c>
      <c r="H22" s="105">
        <v>1073284.21</v>
      </c>
      <c r="I22" s="105">
        <v>1102767.8700000001</v>
      </c>
      <c r="J22" s="105">
        <v>1127544.6900000002</v>
      </c>
      <c r="K22" s="105">
        <v>1161776.51</v>
      </c>
      <c r="L22" s="105">
        <v>1121161.5900000001</v>
      </c>
    </row>
    <row r="23" spans="1:12" s="101" customFormat="1" ht="24.95" customHeight="1" x14ac:dyDescent="0.25">
      <c r="A23" s="104" t="s">
        <v>79</v>
      </c>
      <c r="B23" s="105">
        <v>1336353.53</v>
      </c>
      <c r="C23" s="105">
        <v>1528836.83</v>
      </c>
      <c r="D23" s="105">
        <v>144027.64000000001</v>
      </c>
      <c r="E23" s="105">
        <v>140351.39000000001</v>
      </c>
      <c r="F23" s="105">
        <v>284119.24</v>
      </c>
      <c r="G23" s="105">
        <v>131695.64000000001</v>
      </c>
      <c r="H23" s="105">
        <v>148296.29</v>
      </c>
      <c r="I23" s="105">
        <v>180047.86</v>
      </c>
      <c r="J23" s="105">
        <v>208963.79</v>
      </c>
      <c r="K23" s="105">
        <v>577170.49</v>
      </c>
      <c r="L23" s="105">
        <v>351758.38</v>
      </c>
    </row>
    <row r="24" spans="1:12" s="101" customFormat="1" ht="24.95" customHeight="1" x14ac:dyDescent="0.25">
      <c r="A24" s="102" t="s">
        <v>80</v>
      </c>
      <c r="B24" s="103">
        <v>0</v>
      </c>
      <c r="C24" s="103">
        <v>0</v>
      </c>
      <c r="D24" s="103">
        <v>0</v>
      </c>
      <c r="E24" s="103">
        <v>0</v>
      </c>
      <c r="F24" s="103">
        <v>0</v>
      </c>
      <c r="G24" s="103">
        <v>0</v>
      </c>
      <c r="H24" s="103">
        <v>0</v>
      </c>
      <c r="I24" s="103">
        <v>0</v>
      </c>
      <c r="J24" s="103">
        <v>0</v>
      </c>
      <c r="K24" s="103">
        <v>0</v>
      </c>
      <c r="L24" s="103">
        <v>0</v>
      </c>
    </row>
    <row r="25" spans="1:12" s="101" customFormat="1" ht="24.95" customHeight="1" x14ac:dyDescent="0.25">
      <c r="A25" s="102" t="s">
        <v>81</v>
      </c>
      <c r="B25" s="103">
        <f t="shared" ref="B25:L25" si="7">SUM(B26:B27)</f>
        <v>8786437.6599999946</v>
      </c>
      <c r="C25" s="103">
        <f t="shared" si="7"/>
        <v>7936750.4599999962</v>
      </c>
      <c r="D25" s="103">
        <f t="shared" si="7"/>
        <v>7448500.3299999963</v>
      </c>
      <c r="E25" s="103">
        <f t="shared" si="7"/>
        <v>6676979.6600000039</v>
      </c>
      <c r="F25" s="103">
        <f t="shared" si="7"/>
        <v>5686202.0000000028</v>
      </c>
      <c r="G25" s="103">
        <f t="shared" si="7"/>
        <v>5131422.1300000027</v>
      </c>
      <c r="H25" s="103">
        <f t="shared" si="7"/>
        <v>4649567.68</v>
      </c>
      <c r="I25" s="103">
        <f t="shared" si="7"/>
        <v>3856361.5700000012</v>
      </c>
      <c r="J25" s="103">
        <f t="shared" si="7"/>
        <v>2874393.4400000013</v>
      </c>
      <c r="K25" s="103">
        <f t="shared" si="7"/>
        <v>-909947.6400000006</v>
      </c>
      <c r="L25" s="103">
        <f t="shared" si="7"/>
        <v>-359521.46000000276</v>
      </c>
    </row>
    <row r="26" spans="1:12" s="101" customFormat="1" ht="24.95" customHeight="1" x14ac:dyDescent="0.25">
      <c r="A26" s="104" t="s">
        <v>82</v>
      </c>
      <c r="B26" s="105">
        <v>8821255.9899999946</v>
      </c>
      <c r="C26" s="105">
        <v>8821255.9899999946</v>
      </c>
      <c r="D26" s="105">
        <v>8821255.9899999946</v>
      </c>
      <c r="E26" s="105">
        <v>8821256.0100000016</v>
      </c>
      <c r="F26" s="105">
        <v>8821256.0100000016</v>
      </c>
      <c r="G26" s="105">
        <v>8821256.0100000016</v>
      </c>
      <c r="H26" s="105">
        <v>8821256.0100000016</v>
      </c>
      <c r="I26" s="105">
        <v>8821256.0100000016</v>
      </c>
      <c r="J26" s="105">
        <v>8821256.0100000016</v>
      </c>
      <c r="K26" s="105">
        <v>8821256.0100000016</v>
      </c>
      <c r="L26" s="105">
        <v>8821256.0099999998</v>
      </c>
    </row>
    <row r="27" spans="1:12" s="101" customFormat="1" ht="24.95" customHeight="1" x14ac:dyDescent="0.25">
      <c r="A27" s="104" t="s">
        <v>83</v>
      </c>
      <c r="B27" s="105">
        <v>-34818.329999999405</v>
      </c>
      <c r="C27" s="105">
        <v>-884505.52999999863</v>
      </c>
      <c r="D27" s="105">
        <v>-1372755.6599999981</v>
      </c>
      <c r="E27" s="105">
        <v>-2144276.3499999978</v>
      </c>
      <c r="F27" s="105">
        <v>-3135054.0099999988</v>
      </c>
      <c r="G27" s="105">
        <v>-3689833.8799999994</v>
      </c>
      <c r="H27" s="105">
        <v>-4171688.3300000019</v>
      </c>
      <c r="I27" s="105">
        <v>-4964894.4400000004</v>
      </c>
      <c r="J27" s="105">
        <v>-5946862.5700000003</v>
      </c>
      <c r="K27" s="105">
        <v>-9731203.6500000022</v>
      </c>
      <c r="L27" s="105">
        <v>-9180777.4700000025</v>
      </c>
    </row>
  </sheetData>
  <mergeCells count="3">
    <mergeCell ref="A2:L2"/>
    <mergeCell ref="A3:L3"/>
    <mergeCell ref="A4:L4"/>
  </mergeCells>
  <printOptions horizontalCentered="1"/>
  <pageMargins left="0.47244094488188981" right="0.47244094488188981" top="0.78740157480314965" bottom="0.59055118110236227" header="0.31496062992125984" footer="0.31496062992125984"/>
  <pageSetup paperSize="9" scale="65" orientation="landscape" r:id="rId1"/>
  <headerFooter>
    <oddFooter>&amp;C&amp;"Verdana,Normal"&amp;8&amp;P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CF98F-C4E3-4B63-843D-406945F28350}">
  <dimension ref="A1:Y35"/>
  <sheetViews>
    <sheetView showGridLines="0" zoomScale="85" zoomScaleNormal="85" workbookViewId="0">
      <selection activeCell="K8" sqref="K8"/>
    </sheetView>
  </sheetViews>
  <sheetFormatPr defaultColWidth="6.85546875" defaultRowHeight="15" customHeight="1" x14ac:dyDescent="0.25"/>
  <cols>
    <col min="1" max="1" width="47.5703125" style="94" customWidth="1"/>
    <col min="2" max="2" width="17.140625" style="94" bestFit="1" customWidth="1"/>
    <col min="3" max="3" width="12.85546875" style="94" bestFit="1" customWidth="1"/>
    <col min="4" max="8" width="12.85546875" style="94" customWidth="1"/>
    <col min="9" max="9" width="14.42578125" style="94" bestFit="1" customWidth="1"/>
    <col min="10" max="10" width="12.85546875" style="94" bestFit="1" customWidth="1"/>
    <col min="11" max="11" width="14.42578125" style="94" bestFit="1" customWidth="1"/>
    <col min="12" max="12" width="14.42578125" style="94" customWidth="1"/>
    <col min="13" max="13" width="15.7109375" style="94" bestFit="1" customWidth="1"/>
    <col min="14" max="15" width="6.85546875" style="94"/>
    <col min="16" max="16" width="11.7109375" style="94" bestFit="1" customWidth="1"/>
    <col min="17" max="19" width="12.85546875" style="94" bestFit="1" customWidth="1"/>
    <col min="20" max="20" width="11.7109375" style="94" bestFit="1" customWidth="1"/>
    <col min="21" max="23" width="12.85546875" style="94" bestFit="1" customWidth="1"/>
    <col min="24" max="16384" width="6.85546875" style="94"/>
  </cols>
  <sheetData>
    <row r="1" spans="1:25" ht="50.1" customHeight="1" x14ac:dyDescent="0.25"/>
    <row r="2" spans="1:25" s="95" customFormat="1" ht="24.95" customHeight="1" x14ac:dyDescent="0.25">
      <c r="A2" s="132" t="s">
        <v>99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18"/>
      <c r="O2" s="118"/>
      <c r="P2" s="118"/>
    </row>
    <row r="3" spans="1:25" s="95" customFormat="1" ht="24.95" customHeight="1" x14ac:dyDescent="0.25">
      <c r="A3" s="133" t="s">
        <v>52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19"/>
      <c r="O3" s="119"/>
      <c r="P3" s="119"/>
    </row>
    <row r="4" spans="1:25" s="95" customFormat="1" ht="24.95" customHeight="1" x14ac:dyDescent="0.25">
      <c r="A4" s="133" t="s">
        <v>100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19"/>
      <c r="O4" s="119"/>
      <c r="P4" s="119"/>
      <c r="Q4" s="119"/>
      <c r="R4" s="119"/>
    </row>
    <row r="5" spans="1:25" s="95" customFormat="1" ht="24.95" customHeight="1" x14ac:dyDescent="0.25">
      <c r="A5" s="96"/>
      <c r="B5" s="96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96"/>
      <c r="N5" s="119"/>
      <c r="O5" s="119"/>
      <c r="P5" s="119"/>
      <c r="Q5" s="119"/>
      <c r="R5" s="119"/>
    </row>
    <row r="6" spans="1:25" ht="24.95" customHeight="1" x14ac:dyDescent="0.25">
      <c r="A6" s="108"/>
      <c r="B6" s="97" t="s">
        <v>54</v>
      </c>
      <c r="C6" s="97" t="s">
        <v>55</v>
      </c>
      <c r="D6" s="97" t="s">
        <v>56</v>
      </c>
      <c r="E6" s="97" t="s">
        <v>57</v>
      </c>
      <c r="F6" s="97" t="s">
        <v>58</v>
      </c>
      <c r="G6" s="97" t="s">
        <v>59</v>
      </c>
      <c r="H6" s="97" t="s">
        <v>60</v>
      </c>
      <c r="I6" s="97" t="s">
        <v>61</v>
      </c>
      <c r="J6" s="97" t="s">
        <v>62</v>
      </c>
      <c r="K6" s="97" t="s">
        <v>63</v>
      </c>
      <c r="L6" s="97" t="s">
        <v>64</v>
      </c>
      <c r="M6" s="97" t="s">
        <v>31</v>
      </c>
    </row>
    <row r="7" spans="1:25" ht="24.95" customHeight="1" x14ac:dyDescent="0.25">
      <c r="A7" s="108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</row>
    <row r="8" spans="1:25" s="101" customFormat="1" ht="24.95" customHeight="1" x14ac:dyDescent="0.25">
      <c r="A8" s="99" t="s">
        <v>84</v>
      </c>
      <c r="B8" s="100">
        <f t="shared" ref="B8:L8" si="0">SUM(B9:B11)</f>
        <v>7695622.3399999999</v>
      </c>
      <c r="C8" s="100">
        <f t="shared" si="0"/>
        <v>7705093.1100000003</v>
      </c>
      <c r="D8" s="100">
        <f t="shared" si="0"/>
        <v>7701432.1100000003</v>
      </c>
      <c r="E8" s="100">
        <f t="shared" si="0"/>
        <v>7692986.46</v>
      </c>
      <c r="F8" s="100">
        <f t="shared" si="0"/>
        <v>7702519.4400000004</v>
      </c>
      <c r="G8" s="100">
        <f t="shared" si="0"/>
        <v>7693174.4799999995</v>
      </c>
      <c r="H8" s="100">
        <f t="shared" si="0"/>
        <v>7704955.7799999993</v>
      </c>
      <c r="I8" s="100">
        <f t="shared" si="0"/>
        <v>7689570.1499999994</v>
      </c>
      <c r="J8" s="100">
        <f t="shared" si="0"/>
        <v>7692213.46</v>
      </c>
      <c r="K8" s="100">
        <f t="shared" si="0"/>
        <v>9084183.6699999999</v>
      </c>
      <c r="L8" s="100">
        <f t="shared" si="0"/>
        <v>9105505.8300000001</v>
      </c>
      <c r="M8" s="100">
        <f>SUM(B8:L8)</f>
        <v>87467256.829999998</v>
      </c>
      <c r="O8" s="120"/>
    </row>
    <row r="9" spans="1:25" s="101" customFormat="1" ht="24.95" customHeight="1" x14ac:dyDescent="0.25">
      <c r="A9" s="104" t="s">
        <v>85</v>
      </c>
      <c r="B9" s="105">
        <v>7622000</v>
      </c>
      <c r="C9" s="105">
        <v>7622000</v>
      </c>
      <c r="D9" s="105">
        <v>7622000</v>
      </c>
      <c r="E9" s="105">
        <v>7622000</v>
      </c>
      <c r="F9" s="105">
        <v>7622000</v>
      </c>
      <c r="G9" s="105">
        <v>7622000</v>
      </c>
      <c r="H9" s="105">
        <v>7622000</v>
      </c>
      <c r="I9" s="105">
        <v>7621999.9999999991</v>
      </c>
      <c r="J9" s="105">
        <v>7622000</v>
      </c>
      <c r="K9" s="105">
        <v>9045615.9199999999</v>
      </c>
      <c r="L9" s="105">
        <v>9045615.9199999999</v>
      </c>
      <c r="M9" s="105">
        <f>SUM(B9:L9)</f>
        <v>86689231.840000004</v>
      </c>
    </row>
    <row r="10" spans="1:25" s="101" customFormat="1" ht="24.95" customHeight="1" x14ac:dyDescent="0.25">
      <c r="A10" s="104" t="s">
        <v>101</v>
      </c>
      <c r="B10" s="105">
        <v>916.80000000000007</v>
      </c>
      <c r="C10" s="105">
        <v>150</v>
      </c>
      <c r="D10" s="105">
        <v>5060</v>
      </c>
      <c r="E10" s="105">
        <v>0.64</v>
      </c>
      <c r="F10" s="105">
        <v>13512.53</v>
      </c>
      <c r="G10" s="105">
        <v>2860.88</v>
      </c>
      <c r="H10" s="105">
        <v>4226.47</v>
      </c>
      <c r="I10" s="105">
        <v>0</v>
      </c>
      <c r="J10" s="105">
        <v>0</v>
      </c>
      <c r="K10" s="105">
        <v>0</v>
      </c>
      <c r="L10" s="105">
        <v>7370.03</v>
      </c>
      <c r="M10" s="105">
        <f t="shared" ref="M10:M11" si="1">SUM(B10:L10)</f>
        <v>34097.350000000006</v>
      </c>
      <c r="P10" s="121"/>
      <c r="Q10" s="121"/>
      <c r="R10" s="121"/>
      <c r="S10" s="121"/>
      <c r="T10" s="121"/>
      <c r="U10" s="121"/>
      <c r="V10" s="121"/>
      <c r="W10" s="121"/>
      <c r="X10" s="121"/>
      <c r="Y10" s="121"/>
    </row>
    <row r="11" spans="1:25" s="101" customFormat="1" ht="24.95" customHeight="1" x14ac:dyDescent="0.25">
      <c r="A11" s="104" t="s">
        <v>87</v>
      </c>
      <c r="B11" s="105">
        <v>72705.539999999994</v>
      </c>
      <c r="C11" s="105">
        <v>82943.11</v>
      </c>
      <c r="D11" s="105">
        <v>74372.110000000015</v>
      </c>
      <c r="E11" s="105">
        <v>70985.819999999992</v>
      </c>
      <c r="F11" s="105">
        <v>67006.91</v>
      </c>
      <c r="G11" s="105">
        <v>68313.600000000006</v>
      </c>
      <c r="H11" s="105">
        <v>78729.31</v>
      </c>
      <c r="I11" s="105">
        <v>67570.150000000009</v>
      </c>
      <c r="J11" s="105">
        <v>70213.460000000006</v>
      </c>
      <c r="K11" s="105">
        <v>38567.75</v>
      </c>
      <c r="L11" s="105">
        <v>52519.880000000005</v>
      </c>
      <c r="M11" s="105">
        <f t="shared" si="1"/>
        <v>743927.6399999999</v>
      </c>
    </row>
    <row r="12" spans="1:25" s="101" customFormat="1" ht="24.95" customHeight="1" x14ac:dyDescent="0.25">
      <c r="A12" s="104"/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22"/>
      <c r="O12" s="123"/>
    </row>
    <row r="13" spans="1:25" s="101" customFormat="1" ht="24.95" customHeight="1" x14ac:dyDescent="0.25">
      <c r="A13" s="99" t="s">
        <v>88</v>
      </c>
      <c r="B13" s="100">
        <f t="shared" ref="B13:L13" si="2">SUM(B14:B22)</f>
        <v>-7736777.7000000011</v>
      </c>
      <c r="C13" s="100">
        <f t="shared" si="2"/>
        <v>-8561504.5199999996</v>
      </c>
      <c r="D13" s="100">
        <f t="shared" si="2"/>
        <v>-8209436.4600000009</v>
      </c>
      <c r="E13" s="100">
        <f t="shared" si="2"/>
        <v>-8495667.0999999996</v>
      </c>
      <c r="F13" s="100">
        <f t="shared" si="2"/>
        <v>-8751012.7599999998</v>
      </c>
      <c r="G13" s="100">
        <f t="shared" si="2"/>
        <v>-8309923.8699999992</v>
      </c>
      <c r="H13" s="100">
        <f t="shared" si="2"/>
        <v>-8251096.1699999999</v>
      </c>
      <c r="I13" s="100">
        <f t="shared" si="2"/>
        <v>-8533787.7899999991</v>
      </c>
      <c r="J13" s="100">
        <f t="shared" si="2"/>
        <v>-8734516.5699999984</v>
      </c>
      <c r="K13" s="100">
        <f t="shared" si="2"/>
        <v>-12970418.439999999</v>
      </c>
      <c r="L13" s="100">
        <f t="shared" si="2"/>
        <v>-8679846.5199999996</v>
      </c>
      <c r="M13" s="100">
        <f>SUM(B13:L13)</f>
        <v>-97233987.899999991</v>
      </c>
      <c r="O13" s="120"/>
    </row>
    <row r="14" spans="1:25" s="101" customFormat="1" ht="24.95" customHeight="1" x14ac:dyDescent="0.25">
      <c r="A14" s="110" t="s">
        <v>89</v>
      </c>
      <c r="B14" s="105">
        <v>-5152639.1999999993</v>
      </c>
      <c r="C14" s="105">
        <v>-5913943.7700000005</v>
      </c>
      <c r="D14" s="105">
        <v>-5477996.4500000011</v>
      </c>
      <c r="E14" s="105">
        <v>-5646453</v>
      </c>
      <c r="F14" s="105">
        <v>-5550238.3899999997</v>
      </c>
      <c r="G14" s="105">
        <v>-5588654.3799999999</v>
      </c>
      <c r="H14" s="105">
        <v>-5530187.9300000006</v>
      </c>
      <c r="I14" s="105">
        <v>-5674501.6099999994</v>
      </c>
      <c r="J14" s="105">
        <v>-5943975.9499999993</v>
      </c>
      <c r="K14" s="105">
        <v>-5953316.1600000011</v>
      </c>
      <c r="L14" s="105">
        <v>-5995284.8100000005</v>
      </c>
      <c r="M14" s="105">
        <f>SUM(B14:L14)</f>
        <v>-62427191.650000013</v>
      </c>
    </row>
    <row r="15" spans="1:25" s="101" customFormat="1" ht="24.95" customHeight="1" x14ac:dyDescent="0.25">
      <c r="A15" s="110" t="s">
        <v>90</v>
      </c>
      <c r="B15" s="105">
        <v>-1311976.56</v>
      </c>
      <c r="C15" s="105">
        <v>-1378091.72</v>
      </c>
      <c r="D15" s="105">
        <v>-1395501.26</v>
      </c>
      <c r="E15" s="105">
        <v>-1443387.61</v>
      </c>
      <c r="F15" s="105">
        <v>-1581457.1</v>
      </c>
      <c r="G15" s="105">
        <v>-1367894.13</v>
      </c>
      <c r="H15" s="105">
        <v>-1249225.31</v>
      </c>
      <c r="I15" s="105">
        <v>-1464900.33</v>
      </c>
      <c r="J15" s="105">
        <v>-1368165.89</v>
      </c>
      <c r="K15" s="105">
        <v>-1445014.76</v>
      </c>
      <c r="L15" s="105">
        <v>-1436367.57</v>
      </c>
      <c r="M15" s="105">
        <f t="shared" ref="M15:M22" si="3">SUM(B15:L15)</f>
        <v>-15441982.24</v>
      </c>
    </row>
    <row r="16" spans="1:25" s="101" customFormat="1" ht="24.95" customHeight="1" x14ac:dyDescent="0.25">
      <c r="A16" s="110" t="s">
        <v>91</v>
      </c>
      <c r="B16" s="105">
        <v>-796195.82000000007</v>
      </c>
      <c r="C16" s="105">
        <v>-898170.36</v>
      </c>
      <c r="D16" s="105">
        <v>-897584.55</v>
      </c>
      <c r="E16" s="105">
        <v>-1077266.5</v>
      </c>
      <c r="F16" s="105">
        <v>-1017877.64</v>
      </c>
      <c r="G16" s="105">
        <v>-1014890.07</v>
      </c>
      <c r="H16" s="105">
        <v>-972440.9</v>
      </c>
      <c r="I16" s="105">
        <v>-914128.9</v>
      </c>
      <c r="J16" s="105">
        <v>-1070376.6300000004</v>
      </c>
      <c r="K16" s="105">
        <v>-1015609.0800000001</v>
      </c>
      <c r="L16" s="105">
        <v>-797714.10000000009</v>
      </c>
      <c r="M16" s="105">
        <f t="shared" si="3"/>
        <v>-10472254.550000001</v>
      </c>
    </row>
    <row r="17" spans="1:13" s="101" customFormat="1" ht="24.95" customHeight="1" x14ac:dyDescent="0.25">
      <c r="A17" s="110" t="s">
        <v>93</v>
      </c>
      <c r="B17" s="105">
        <v>-74870.200000000012</v>
      </c>
      <c r="C17" s="105">
        <v>-74100.19</v>
      </c>
      <c r="D17" s="105">
        <v>-68653.69</v>
      </c>
      <c r="E17" s="105">
        <v>-80994.48</v>
      </c>
      <c r="F17" s="105">
        <v>-78837.58</v>
      </c>
      <c r="G17" s="105">
        <v>-75549.930000000008</v>
      </c>
      <c r="H17" s="105">
        <v>-81363.22</v>
      </c>
      <c r="I17" s="105">
        <v>-82055.960000000006</v>
      </c>
      <c r="J17" s="105">
        <v>-5381.09</v>
      </c>
      <c r="K17" s="105">
        <v>-154961.65</v>
      </c>
      <c r="L17" s="105">
        <v>-77774.720000000001</v>
      </c>
      <c r="M17" s="105">
        <f t="shared" si="3"/>
        <v>-854542.71</v>
      </c>
    </row>
    <row r="18" spans="1:13" s="101" customFormat="1" ht="24.95" customHeight="1" x14ac:dyDescent="0.25">
      <c r="A18" s="110" t="s">
        <v>102</v>
      </c>
      <c r="B18" s="105">
        <v>-140215.23000000001</v>
      </c>
      <c r="C18" s="105">
        <v>0</v>
      </c>
      <c r="D18" s="105">
        <v>-86797.56</v>
      </c>
      <c r="E18" s="105">
        <v>0</v>
      </c>
      <c r="F18" s="105">
        <v>-261802.45</v>
      </c>
      <c r="G18" s="105">
        <v>0</v>
      </c>
      <c r="H18" s="105">
        <v>-139158.69</v>
      </c>
      <c r="I18" s="105">
        <v>-69679.81</v>
      </c>
      <c r="J18" s="105">
        <v>-78157.23000000001</v>
      </c>
      <c r="K18" s="105">
        <v>-70815.87</v>
      </c>
      <c r="L18" s="105">
        <v>-65924.670000000013</v>
      </c>
      <c r="M18" s="105">
        <f t="shared" si="3"/>
        <v>-912551.51</v>
      </c>
    </row>
    <row r="19" spans="1:13" s="101" customFormat="1" ht="24.95" customHeight="1" x14ac:dyDescent="0.25">
      <c r="A19" s="110" t="s">
        <v>92</v>
      </c>
      <c r="B19" s="105">
        <v>-230587.13</v>
      </c>
      <c r="C19" s="105">
        <v>-258895.87</v>
      </c>
      <c r="D19" s="105">
        <v>-246680.16</v>
      </c>
      <c r="E19" s="105">
        <v>-212382.36</v>
      </c>
      <c r="F19" s="105">
        <v>-225886.75</v>
      </c>
      <c r="G19" s="105">
        <v>-225395.55</v>
      </c>
      <c r="H19" s="105">
        <v>-232606.18</v>
      </c>
      <c r="I19" s="105">
        <v>-246707.19999999995</v>
      </c>
      <c r="J19" s="105">
        <v>-241699.72</v>
      </c>
      <c r="K19" s="105">
        <v>-252800.72</v>
      </c>
      <c r="L19" s="105">
        <v>-254643.37000000002</v>
      </c>
      <c r="M19" s="105">
        <f t="shared" si="3"/>
        <v>-2628285.0100000002</v>
      </c>
    </row>
    <row r="20" spans="1:13" s="101" customFormat="1" ht="24.95" customHeight="1" x14ac:dyDescent="0.25">
      <c r="A20" s="110" t="s">
        <v>94</v>
      </c>
      <c r="B20" s="105">
        <v>-16561.57</v>
      </c>
      <c r="C20" s="105">
        <v>-19815.02</v>
      </c>
      <c r="D20" s="105">
        <v>-20081.39</v>
      </c>
      <c r="E20" s="105">
        <v>-20118.87</v>
      </c>
      <c r="F20" s="105">
        <v>-20142.650000000001</v>
      </c>
      <c r="G20" s="105">
        <v>-20142.629999999997</v>
      </c>
      <c r="H20" s="105">
        <v>-20182.560000000001</v>
      </c>
      <c r="I20" s="105">
        <v>-20314.68</v>
      </c>
      <c r="J20" s="105">
        <v>-20525.11</v>
      </c>
      <c r="K20" s="105">
        <v>-20732.099999999999</v>
      </c>
      <c r="L20" s="105">
        <v>-20199.780000000002</v>
      </c>
      <c r="M20" s="105">
        <f t="shared" si="3"/>
        <v>-218816.36</v>
      </c>
    </row>
    <row r="21" spans="1:13" s="101" customFormat="1" ht="24.95" customHeight="1" x14ac:dyDescent="0.25">
      <c r="A21" s="110" t="s">
        <v>103</v>
      </c>
      <c r="B21" s="105">
        <v>0</v>
      </c>
      <c r="C21" s="105">
        <v>0</v>
      </c>
      <c r="D21" s="105">
        <v>0</v>
      </c>
      <c r="E21" s="105">
        <v>0</v>
      </c>
      <c r="F21" s="105">
        <v>0</v>
      </c>
      <c r="G21" s="105">
        <v>0</v>
      </c>
      <c r="H21" s="105">
        <v>0</v>
      </c>
      <c r="I21" s="105">
        <v>0</v>
      </c>
      <c r="J21" s="105">
        <v>0</v>
      </c>
      <c r="K21" s="105">
        <v>-4049757.1</v>
      </c>
      <c r="L21" s="105">
        <v>0</v>
      </c>
      <c r="M21" s="105">
        <f t="shared" si="3"/>
        <v>-4049757.1</v>
      </c>
    </row>
    <row r="22" spans="1:13" s="101" customFormat="1" ht="24.95" customHeight="1" x14ac:dyDescent="0.25">
      <c r="A22" s="110" t="s">
        <v>95</v>
      </c>
      <c r="B22" s="105">
        <v>-13731.99</v>
      </c>
      <c r="C22" s="105">
        <v>-18487.59</v>
      </c>
      <c r="D22" s="105">
        <v>-16141.4</v>
      </c>
      <c r="E22" s="105">
        <v>-15064.279999999999</v>
      </c>
      <c r="F22" s="105">
        <v>-14770.199999999999</v>
      </c>
      <c r="G22" s="105">
        <v>-17397.18</v>
      </c>
      <c r="H22" s="105">
        <v>-25931.379999999997</v>
      </c>
      <c r="I22" s="105">
        <v>-61499.3</v>
      </c>
      <c r="J22" s="105">
        <v>-6234.95</v>
      </c>
      <c r="K22" s="105">
        <v>-7411</v>
      </c>
      <c r="L22" s="105">
        <v>-31937.5</v>
      </c>
      <c r="M22" s="105">
        <f t="shared" si="3"/>
        <v>-228606.77000000002</v>
      </c>
    </row>
    <row r="23" spans="1:13" s="101" customFormat="1" ht="24.95" customHeight="1" x14ac:dyDescent="0.25">
      <c r="A23" s="104"/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</row>
    <row r="24" spans="1:13" s="101" customFormat="1" ht="24.95" customHeight="1" x14ac:dyDescent="0.25">
      <c r="A24" s="99" t="s">
        <v>96</v>
      </c>
      <c r="B24" s="100">
        <f>B8+B13</f>
        <v>-41155.360000001267</v>
      </c>
      <c r="C24" s="100">
        <f t="shared" ref="C24:J24" si="4">C8+C13</f>
        <v>-856411.40999999922</v>
      </c>
      <c r="D24" s="100">
        <f t="shared" si="4"/>
        <v>-508004.35000000056</v>
      </c>
      <c r="E24" s="100">
        <f t="shared" si="4"/>
        <v>-802680.63999999966</v>
      </c>
      <c r="F24" s="100">
        <f t="shared" si="4"/>
        <v>-1048493.3199999994</v>
      </c>
      <c r="G24" s="100">
        <f t="shared" si="4"/>
        <v>-616749.38999999966</v>
      </c>
      <c r="H24" s="100">
        <f t="shared" si="4"/>
        <v>-546140.3900000006</v>
      </c>
      <c r="I24" s="100">
        <f t="shared" si="4"/>
        <v>-844217.63999999966</v>
      </c>
      <c r="J24" s="100">
        <f t="shared" si="4"/>
        <v>-1042303.1099999985</v>
      </c>
      <c r="K24" s="100">
        <f>K8+K13</f>
        <v>-3886234.7699999996</v>
      </c>
      <c r="L24" s="100">
        <f>L8+L13</f>
        <v>425659.31000000052</v>
      </c>
      <c r="M24" s="100">
        <f>M8+M13</f>
        <v>-9766731.0699999928</v>
      </c>
    </row>
    <row r="25" spans="1:13" s="101" customFormat="1" ht="24.95" customHeight="1" x14ac:dyDescent="0.25">
      <c r="A25" s="112"/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</row>
    <row r="26" spans="1:13" s="101" customFormat="1" ht="24.95" customHeight="1" x14ac:dyDescent="0.25">
      <c r="A26" s="114" t="s">
        <v>97</v>
      </c>
      <c r="B26" s="115">
        <f t="shared" ref="B26:L26" si="5">SUM(B27:B27)</f>
        <v>6337.0300000000007</v>
      </c>
      <c r="C26" s="115">
        <f t="shared" si="5"/>
        <v>6723.4600000000009</v>
      </c>
      <c r="D26" s="115">
        <f t="shared" si="5"/>
        <v>19754.52</v>
      </c>
      <c r="E26" s="115">
        <f t="shared" si="5"/>
        <v>31160.5</v>
      </c>
      <c r="F26" s="115">
        <f t="shared" si="5"/>
        <v>57715.66</v>
      </c>
      <c r="G26" s="115">
        <f t="shared" si="5"/>
        <v>61969.52</v>
      </c>
      <c r="H26" s="115">
        <f t="shared" si="5"/>
        <v>64285.94</v>
      </c>
      <c r="I26" s="115">
        <f t="shared" si="5"/>
        <v>51011.53</v>
      </c>
      <c r="J26" s="115">
        <f t="shared" si="5"/>
        <v>60334</v>
      </c>
      <c r="K26" s="115">
        <f t="shared" si="5"/>
        <v>101894.59</v>
      </c>
      <c r="L26" s="115">
        <f t="shared" si="5"/>
        <v>124766.87000000001</v>
      </c>
      <c r="M26" s="115">
        <f>SUM(M27:M27)</f>
        <v>585953.62</v>
      </c>
    </row>
    <row r="27" spans="1:13" s="101" customFormat="1" ht="24.95" customHeight="1" x14ac:dyDescent="0.25">
      <c r="A27" s="104" t="s">
        <v>98</v>
      </c>
      <c r="B27" s="105">
        <v>6337.0300000000007</v>
      </c>
      <c r="C27" s="105">
        <v>6723.4600000000009</v>
      </c>
      <c r="D27" s="105">
        <v>19754.52</v>
      </c>
      <c r="E27" s="105">
        <v>31160.5</v>
      </c>
      <c r="F27" s="105">
        <v>57715.66</v>
      </c>
      <c r="G27" s="105">
        <v>61969.52</v>
      </c>
      <c r="H27" s="105">
        <v>64285.94</v>
      </c>
      <c r="I27" s="105">
        <v>51011.53</v>
      </c>
      <c r="J27" s="105">
        <v>60334</v>
      </c>
      <c r="K27" s="105">
        <v>101894.59</v>
      </c>
      <c r="L27" s="105">
        <v>124766.87000000001</v>
      </c>
      <c r="M27" s="105">
        <f>SUM(B27:L27)</f>
        <v>585953.62</v>
      </c>
    </row>
    <row r="28" spans="1:13" s="101" customFormat="1" ht="24.95" customHeight="1" x14ac:dyDescent="0.25">
      <c r="A28" s="104"/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</row>
    <row r="29" spans="1:13" s="101" customFormat="1" ht="24.95" customHeight="1" x14ac:dyDescent="0.25">
      <c r="A29" s="116" t="s">
        <v>83</v>
      </c>
      <c r="B29" s="117">
        <f t="shared" ref="B29:L29" si="6">B24+B26</f>
        <v>-34818.330000001268</v>
      </c>
      <c r="C29" s="117">
        <f t="shared" si="6"/>
        <v>-849687.94999999925</v>
      </c>
      <c r="D29" s="117">
        <f t="shared" si="6"/>
        <v>-488249.83000000054</v>
      </c>
      <c r="E29" s="117">
        <f t="shared" si="6"/>
        <v>-771520.13999999966</v>
      </c>
      <c r="F29" s="117">
        <f t="shared" si="6"/>
        <v>-990777.65999999933</v>
      </c>
      <c r="G29" s="117">
        <f t="shared" si="6"/>
        <v>-554779.86999999965</v>
      </c>
      <c r="H29" s="117">
        <f t="shared" si="6"/>
        <v>-481854.45000000059</v>
      </c>
      <c r="I29" s="117">
        <f t="shared" si="6"/>
        <v>-793206.10999999964</v>
      </c>
      <c r="J29" s="117">
        <f t="shared" si="6"/>
        <v>-981969.10999999847</v>
      </c>
      <c r="K29" s="117">
        <f t="shared" si="6"/>
        <v>-3784340.1799999997</v>
      </c>
      <c r="L29" s="117">
        <f t="shared" si="6"/>
        <v>550426.18000000052</v>
      </c>
      <c r="M29" s="117">
        <f>M24+M26</f>
        <v>-9180777.4499999937</v>
      </c>
    </row>
    <row r="30" spans="1:13" s="101" customFormat="1" ht="15" customHeight="1" x14ac:dyDescent="0.25"/>
    <row r="31" spans="1:13" s="101" customFormat="1" ht="15" customHeight="1" x14ac:dyDescent="0.25"/>
    <row r="32" spans="1:13" s="101" customFormat="1" ht="15" customHeight="1" x14ac:dyDescent="0.25"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</row>
    <row r="33" spans="2:2" s="101" customFormat="1" ht="15" customHeight="1" x14ac:dyDescent="0.25"/>
    <row r="34" spans="2:2" ht="15" customHeight="1" x14ac:dyDescent="0.25">
      <c r="B34" s="101"/>
    </row>
    <row r="35" spans="2:2" ht="15" customHeight="1" x14ac:dyDescent="0.25">
      <c r="B35" s="101"/>
    </row>
  </sheetData>
  <mergeCells count="3">
    <mergeCell ref="A2:M2"/>
    <mergeCell ref="A3:M3"/>
    <mergeCell ref="A4:M4"/>
  </mergeCells>
  <printOptions horizontalCentered="1"/>
  <pageMargins left="0.47244094488188981" right="0.47244094488188981" top="0.78740157480314965" bottom="0.59055118110236227" header="0.31496062992125984" footer="0.31496062992125984"/>
  <pageSetup paperSize="9" scale="65" orientation="landscape" r:id="rId1"/>
  <headerFooter>
    <oddFooter>&amp;C&amp;"Verdana,Normal"&amp;8&amp;P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63ADA-3553-4A46-9861-D6E9B7384A17}">
  <dimension ref="A1:L29"/>
  <sheetViews>
    <sheetView showGridLines="0" zoomScale="85" zoomScaleNormal="85" workbookViewId="0">
      <selection activeCell="K8" sqref="K8"/>
    </sheetView>
  </sheetViews>
  <sheetFormatPr defaultColWidth="6.85546875" defaultRowHeight="15" customHeight="1" x14ac:dyDescent="0.25"/>
  <cols>
    <col min="1" max="1" width="44.5703125" style="106" bestFit="1" customWidth="1"/>
    <col min="2" max="9" width="13.7109375" style="106" customWidth="1"/>
    <col min="10" max="12" width="11.85546875" style="106" bestFit="1" customWidth="1"/>
    <col min="13" max="16384" width="6.85546875" style="106"/>
  </cols>
  <sheetData>
    <row r="1" spans="1:12" s="94" customFormat="1" ht="50.1" customHeight="1" x14ac:dyDescent="0.25"/>
    <row r="2" spans="1:12" s="95" customFormat="1" ht="24.95" customHeight="1" x14ac:dyDescent="0.25">
      <c r="A2" s="132" t="s">
        <v>51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1:12" s="95" customFormat="1" ht="24.95" customHeight="1" x14ac:dyDescent="0.25">
      <c r="A3" s="133" t="s">
        <v>52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</row>
    <row r="4" spans="1:12" s="95" customFormat="1" ht="24.95" customHeight="1" x14ac:dyDescent="0.25">
      <c r="A4" s="133" t="s">
        <v>53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</row>
    <row r="5" spans="1:12" s="95" customFormat="1" x14ac:dyDescent="0.25">
      <c r="A5" s="96"/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</row>
    <row r="6" spans="1:12" s="94" customFormat="1" ht="10.5" x14ac:dyDescent="0.25">
      <c r="B6" s="97" t="s">
        <v>54</v>
      </c>
      <c r="C6" s="97" t="s">
        <v>55</v>
      </c>
      <c r="D6" s="97" t="s">
        <v>56</v>
      </c>
      <c r="E6" s="97" t="s">
        <v>57</v>
      </c>
      <c r="F6" s="97" t="s">
        <v>58</v>
      </c>
      <c r="G6" s="97" t="s">
        <v>59</v>
      </c>
      <c r="H6" s="97" t="s">
        <v>60</v>
      </c>
      <c r="I6" s="97" t="s">
        <v>61</v>
      </c>
      <c r="J6" s="97" t="s">
        <v>62</v>
      </c>
      <c r="K6" s="97" t="s">
        <v>63</v>
      </c>
      <c r="L6" s="97" t="s">
        <v>64</v>
      </c>
    </row>
    <row r="7" spans="1:12" s="94" customFormat="1" ht="10.5" x14ac:dyDescent="0.25"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</row>
    <row r="8" spans="1:12" s="101" customFormat="1" ht="24.95" customHeight="1" x14ac:dyDescent="0.25">
      <c r="A8" s="99" t="s">
        <v>65</v>
      </c>
      <c r="B8" s="100">
        <v>42403</v>
      </c>
      <c r="C8" s="100">
        <v>42718</v>
      </c>
      <c r="D8" s="100">
        <v>40776.550000000003</v>
      </c>
      <c r="E8" s="100">
        <v>39694.22</v>
      </c>
      <c r="F8" s="100">
        <v>40022.33</v>
      </c>
      <c r="G8" s="100">
        <v>38869.569999999992</v>
      </c>
      <c r="H8" s="100">
        <v>39263.370000000003</v>
      </c>
      <c r="I8" s="100">
        <v>39620.200000000004</v>
      </c>
      <c r="J8" s="100">
        <v>39999.26</v>
      </c>
      <c r="K8" s="100">
        <v>40399.129999999997</v>
      </c>
      <c r="L8" s="100">
        <v>38206.889999999992</v>
      </c>
    </row>
    <row r="9" spans="1:12" s="101" customFormat="1" ht="24.95" customHeight="1" x14ac:dyDescent="0.25">
      <c r="A9" s="102" t="s">
        <v>66</v>
      </c>
      <c r="B9" s="103">
        <v>42403</v>
      </c>
      <c r="C9" s="103">
        <v>42718</v>
      </c>
      <c r="D9" s="103">
        <v>40776.550000000003</v>
      </c>
      <c r="E9" s="103">
        <v>39694.22</v>
      </c>
      <c r="F9" s="103">
        <v>40022.33</v>
      </c>
      <c r="G9" s="103">
        <v>38869.569999999992</v>
      </c>
      <c r="H9" s="103">
        <v>39263.370000000003</v>
      </c>
      <c r="I9" s="103">
        <v>39620.200000000004</v>
      </c>
      <c r="J9" s="103">
        <v>39999.26</v>
      </c>
      <c r="K9" s="103">
        <v>40399.129999999997</v>
      </c>
      <c r="L9" s="103">
        <v>38206.889999999992</v>
      </c>
    </row>
    <row r="10" spans="1:12" s="101" customFormat="1" ht="24.95" customHeight="1" x14ac:dyDescent="0.25">
      <c r="A10" s="104" t="s">
        <v>67</v>
      </c>
      <c r="B10" s="105">
        <v>0</v>
      </c>
      <c r="C10" s="105">
        <v>0</v>
      </c>
      <c r="D10" s="105">
        <v>0</v>
      </c>
      <c r="E10" s="105">
        <v>0</v>
      </c>
      <c r="F10" s="105">
        <v>0</v>
      </c>
      <c r="G10" s="105">
        <v>0</v>
      </c>
      <c r="H10" s="105">
        <v>0</v>
      </c>
      <c r="I10" s="105">
        <v>0</v>
      </c>
      <c r="J10" s="105">
        <v>0</v>
      </c>
      <c r="K10" s="105">
        <v>0</v>
      </c>
      <c r="L10" s="105">
        <v>0</v>
      </c>
    </row>
    <row r="11" spans="1:12" s="101" customFormat="1" ht="24.95" customHeight="1" x14ac:dyDescent="0.25">
      <c r="A11" s="104" t="s">
        <v>68</v>
      </c>
      <c r="B11" s="105">
        <v>0</v>
      </c>
      <c r="C11" s="105">
        <v>0</v>
      </c>
      <c r="D11" s="105">
        <v>0</v>
      </c>
      <c r="E11" s="105">
        <v>0</v>
      </c>
      <c r="F11" s="105">
        <v>0</v>
      </c>
      <c r="G11" s="105">
        <v>0</v>
      </c>
      <c r="H11" s="105">
        <v>0</v>
      </c>
      <c r="I11" s="105">
        <v>0</v>
      </c>
      <c r="J11" s="105">
        <v>0</v>
      </c>
      <c r="K11" s="105">
        <v>0</v>
      </c>
      <c r="L11" s="105">
        <v>0</v>
      </c>
    </row>
    <row r="12" spans="1:12" s="101" customFormat="1" ht="24.95" customHeight="1" x14ac:dyDescent="0.25">
      <c r="A12" s="104" t="s">
        <v>69</v>
      </c>
      <c r="B12" s="105">
        <v>0</v>
      </c>
      <c r="C12" s="105">
        <v>0</v>
      </c>
      <c r="D12" s="105">
        <v>0</v>
      </c>
      <c r="E12" s="105">
        <v>0</v>
      </c>
      <c r="F12" s="105">
        <v>0</v>
      </c>
      <c r="G12" s="105">
        <v>0</v>
      </c>
      <c r="H12" s="105">
        <v>0</v>
      </c>
      <c r="I12" s="105">
        <v>0</v>
      </c>
      <c r="J12" s="105">
        <v>0</v>
      </c>
      <c r="K12" s="105">
        <v>0</v>
      </c>
      <c r="L12" s="105">
        <v>0</v>
      </c>
    </row>
    <row r="13" spans="1:12" s="101" customFormat="1" ht="24.95" customHeight="1" x14ac:dyDescent="0.25">
      <c r="A13" s="104" t="s">
        <v>70</v>
      </c>
      <c r="B13" s="105">
        <v>0</v>
      </c>
      <c r="C13" s="105">
        <v>0</v>
      </c>
      <c r="D13" s="105">
        <v>0</v>
      </c>
      <c r="E13" s="105">
        <v>0</v>
      </c>
      <c r="F13" s="105">
        <v>0</v>
      </c>
      <c r="G13" s="105">
        <v>0</v>
      </c>
      <c r="H13" s="105">
        <v>0</v>
      </c>
      <c r="I13" s="105">
        <v>0</v>
      </c>
      <c r="J13" s="105">
        <v>0</v>
      </c>
      <c r="K13" s="105">
        <v>0</v>
      </c>
      <c r="L13" s="105">
        <v>0</v>
      </c>
    </row>
    <row r="14" spans="1:12" s="101" customFormat="1" ht="24.95" customHeight="1" x14ac:dyDescent="0.25">
      <c r="A14" s="104" t="s">
        <v>71</v>
      </c>
      <c r="B14" s="105">
        <v>42403</v>
      </c>
      <c r="C14" s="105">
        <v>42718</v>
      </c>
      <c r="D14" s="105">
        <v>40776.550000000003</v>
      </c>
      <c r="E14" s="105">
        <v>39694.22</v>
      </c>
      <c r="F14" s="105">
        <v>40022.33</v>
      </c>
      <c r="G14" s="105">
        <v>38869.569999999992</v>
      </c>
      <c r="H14" s="105">
        <v>39263.370000000003</v>
      </c>
      <c r="I14" s="105">
        <v>39620.200000000004</v>
      </c>
      <c r="J14" s="105">
        <v>39999.26</v>
      </c>
      <c r="K14" s="105">
        <v>40399.129999999997</v>
      </c>
      <c r="L14" s="105">
        <v>38206.889999999992</v>
      </c>
    </row>
    <row r="15" spans="1:12" s="101" customFormat="1" ht="24.95" customHeight="1" x14ac:dyDescent="0.25">
      <c r="A15" s="102" t="s">
        <v>72</v>
      </c>
      <c r="B15" s="103">
        <v>0</v>
      </c>
      <c r="C15" s="103">
        <v>0</v>
      </c>
      <c r="D15" s="103">
        <v>0</v>
      </c>
      <c r="E15" s="103">
        <v>0</v>
      </c>
      <c r="F15" s="103">
        <v>0</v>
      </c>
      <c r="G15" s="103">
        <v>0</v>
      </c>
      <c r="H15" s="103">
        <v>0</v>
      </c>
      <c r="I15" s="103">
        <v>0</v>
      </c>
      <c r="J15" s="103">
        <v>0</v>
      </c>
      <c r="K15" s="103">
        <v>0</v>
      </c>
      <c r="L15" s="103">
        <v>0</v>
      </c>
    </row>
    <row r="16" spans="1:12" s="101" customFormat="1" ht="24.95" customHeight="1" x14ac:dyDescent="0.25">
      <c r="A16" s="104" t="s">
        <v>73</v>
      </c>
      <c r="B16" s="105">
        <v>0</v>
      </c>
      <c r="C16" s="105">
        <v>0</v>
      </c>
      <c r="D16" s="105">
        <v>0</v>
      </c>
      <c r="E16" s="105">
        <v>0</v>
      </c>
      <c r="F16" s="105">
        <v>0</v>
      </c>
      <c r="G16" s="105">
        <v>0</v>
      </c>
      <c r="H16" s="105">
        <v>0</v>
      </c>
      <c r="I16" s="105">
        <v>0</v>
      </c>
      <c r="J16" s="105">
        <v>0</v>
      </c>
      <c r="K16" s="105">
        <v>0</v>
      </c>
      <c r="L16" s="105">
        <v>0</v>
      </c>
    </row>
    <row r="17" spans="1:12" s="101" customFormat="1" ht="24.95" customHeight="1" x14ac:dyDescent="0.25">
      <c r="A17" s="99" t="s">
        <v>74</v>
      </c>
      <c r="B17" s="100">
        <v>42403</v>
      </c>
      <c r="C17" s="100">
        <v>42718</v>
      </c>
      <c r="D17" s="100">
        <v>40776.550000000003</v>
      </c>
      <c r="E17" s="100">
        <v>39694.22</v>
      </c>
      <c r="F17" s="100">
        <v>40022.33</v>
      </c>
      <c r="G17" s="100">
        <v>38869.569999999992</v>
      </c>
      <c r="H17" s="100">
        <v>39263.370000000003</v>
      </c>
      <c r="I17" s="100">
        <v>39620.200000000004</v>
      </c>
      <c r="J17" s="100">
        <v>39999.26</v>
      </c>
      <c r="K17" s="100">
        <v>40399.129999999997</v>
      </c>
      <c r="L17" s="100">
        <v>38206.889999999992</v>
      </c>
    </row>
    <row r="18" spans="1:12" s="101" customFormat="1" ht="24.95" customHeight="1" x14ac:dyDescent="0.25">
      <c r="A18" s="102" t="s">
        <v>66</v>
      </c>
      <c r="B18" s="103">
        <v>0</v>
      </c>
      <c r="C18" s="103">
        <v>0</v>
      </c>
      <c r="D18" s="103">
        <v>0</v>
      </c>
      <c r="E18" s="103">
        <v>0</v>
      </c>
      <c r="F18" s="103">
        <v>0</v>
      </c>
      <c r="G18" s="103">
        <v>0</v>
      </c>
      <c r="H18" s="103">
        <v>0</v>
      </c>
      <c r="I18" s="103">
        <v>0</v>
      </c>
      <c r="J18" s="103">
        <v>0</v>
      </c>
      <c r="K18" s="103">
        <v>0</v>
      </c>
      <c r="L18" s="103">
        <v>0</v>
      </c>
    </row>
    <row r="19" spans="1:12" s="101" customFormat="1" ht="24.95" customHeight="1" x14ac:dyDescent="0.25">
      <c r="A19" s="104" t="s">
        <v>75</v>
      </c>
      <c r="B19" s="105">
        <v>0</v>
      </c>
      <c r="C19" s="105">
        <v>0</v>
      </c>
      <c r="D19" s="105">
        <v>0</v>
      </c>
      <c r="E19" s="105">
        <v>0</v>
      </c>
      <c r="F19" s="105">
        <v>0</v>
      </c>
      <c r="G19" s="105">
        <v>0</v>
      </c>
      <c r="H19" s="105">
        <v>0</v>
      </c>
      <c r="I19" s="105">
        <v>0</v>
      </c>
      <c r="J19" s="105">
        <v>0</v>
      </c>
      <c r="K19" s="105">
        <v>0</v>
      </c>
      <c r="L19" s="105">
        <v>0</v>
      </c>
    </row>
    <row r="20" spans="1:12" s="101" customFormat="1" ht="24.95" customHeight="1" x14ac:dyDescent="0.25">
      <c r="A20" s="104" t="s">
        <v>76</v>
      </c>
      <c r="B20" s="105">
        <v>0</v>
      </c>
      <c r="C20" s="105">
        <v>0</v>
      </c>
      <c r="D20" s="105">
        <v>0</v>
      </c>
      <c r="E20" s="105">
        <v>0</v>
      </c>
      <c r="F20" s="105">
        <v>0</v>
      </c>
      <c r="G20" s="105">
        <v>0</v>
      </c>
      <c r="H20" s="105">
        <v>0</v>
      </c>
      <c r="I20" s="105">
        <v>0</v>
      </c>
      <c r="J20" s="105">
        <v>0</v>
      </c>
      <c r="K20" s="105">
        <v>0</v>
      </c>
      <c r="L20" s="105">
        <v>0</v>
      </c>
    </row>
    <row r="21" spans="1:12" s="101" customFormat="1" ht="24.95" customHeight="1" x14ac:dyDescent="0.25">
      <c r="A21" s="104" t="s">
        <v>77</v>
      </c>
      <c r="B21" s="105">
        <v>0</v>
      </c>
      <c r="C21" s="105">
        <v>0</v>
      </c>
      <c r="D21" s="105">
        <v>0</v>
      </c>
      <c r="E21" s="105">
        <v>0</v>
      </c>
      <c r="F21" s="105">
        <v>0</v>
      </c>
      <c r="G21" s="105">
        <v>0</v>
      </c>
      <c r="H21" s="105">
        <v>0</v>
      </c>
      <c r="I21" s="105">
        <v>0</v>
      </c>
      <c r="J21" s="105">
        <v>0</v>
      </c>
      <c r="K21" s="105">
        <v>0</v>
      </c>
      <c r="L21" s="105">
        <v>0</v>
      </c>
    </row>
    <row r="22" spans="1:12" s="101" customFormat="1" ht="24.95" customHeight="1" x14ac:dyDescent="0.25">
      <c r="A22" s="104" t="s">
        <v>78</v>
      </c>
      <c r="B22" s="105">
        <v>0</v>
      </c>
      <c r="C22" s="105">
        <v>0</v>
      </c>
      <c r="D22" s="105">
        <v>0</v>
      </c>
      <c r="E22" s="105">
        <v>0</v>
      </c>
      <c r="F22" s="105">
        <v>0</v>
      </c>
      <c r="G22" s="105">
        <v>0</v>
      </c>
      <c r="H22" s="105">
        <v>0</v>
      </c>
      <c r="I22" s="105">
        <v>0</v>
      </c>
      <c r="J22" s="105">
        <v>0</v>
      </c>
      <c r="K22" s="105">
        <v>0</v>
      </c>
      <c r="L22" s="105">
        <v>0</v>
      </c>
    </row>
    <row r="23" spans="1:12" s="101" customFormat="1" ht="24.95" customHeight="1" x14ac:dyDescent="0.25">
      <c r="A23" s="104" t="s">
        <v>79</v>
      </c>
      <c r="B23" s="105">
        <v>0</v>
      </c>
      <c r="C23" s="105">
        <v>0</v>
      </c>
      <c r="D23" s="105">
        <v>0</v>
      </c>
      <c r="E23" s="105">
        <v>0</v>
      </c>
      <c r="F23" s="105">
        <v>0</v>
      </c>
      <c r="G23" s="105">
        <v>0</v>
      </c>
      <c r="H23" s="105">
        <v>0</v>
      </c>
      <c r="I23" s="105">
        <v>0</v>
      </c>
      <c r="J23" s="105">
        <v>0</v>
      </c>
      <c r="K23" s="105">
        <v>0</v>
      </c>
      <c r="L23" s="105">
        <v>0</v>
      </c>
    </row>
    <row r="24" spans="1:12" s="101" customFormat="1" ht="24.95" customHeight="1" x14ac:dyDescent="0.25">
      <c r="A24" s="102" t="s">
        <v>80</v>
      </c>
      <c r="B24" s="103">
        <v>0</v>
      </c>
      <c r="C24" s="103">
        <v>0</v>
      </c>
      <c r="D24" s="103">
        <v>0</v>
      </c>
      <c r="E24" s="103">
        <v>0</v>
      </c>
      <c r="F24" s="103">
        <v>0</v>
      </c>
      <c r="G24" s="103">
        <v>0</v>
      </c>
      <c r="H24" s="103">
        <v>0</v>
      </c>
      <c r="I24" s="103">
        <v>0</v>
      </c>
      <c r="J24" s="103">
        <v>0</v>
      </c>
      <c r="K24" s="103">
        <v>0</v>
      </c>
      <c r="L24" s="103">
        <v>0</v>
      </c>
    </row>
    <row r="25" spans="1:12" s="101" customFormat="1" ht="24.95" customHeight="1" x14ac:dyDescent="0.25">
      <c r="A25" s="102" t="s">
        <v>81</v>
      </c>
      <c r="B25" s="103">
        <v>42403</v>
      </c>
      <c r="C25" s="103">
        <v>42718</v>
      </c>
      <c r="D25" s="103">
        <v>40776.550000000003</v>
      </c>
      <c r="E25" s="103">
        <v>39694.22</v>
      </c>
      <c r="F25" s="103">
        <v>40022.33</v>
      </c>
      <c r="G25" s="103">
        <v>38869.569999999992</v>
      </c>
      <c r="H25" s="103">
        <v>39263.370000000003</v>
      </c>
      <c r="I25" s="103">
        <v>39620.200000000004</v>
      </c>
      <c r="J25" s="103">
        <v>39999.26</v>
      </c>
      <c r="K25" s="103">
        <v>40399.129999999997</v>
      </c>
      <c r="L25" s="103">
        <v>38206.889999999992</v>
      </c>
    </row>
    <row r="26" spans="1:12" s="101" customFormat="1" ht="24.95" customHeight="1" x14ac:dyDescent="0.25">
      <c r="A26" s="104" t="s">
        <v>82</v>
      </c>
      <c r="B26" s="105">
        <v>42080.39</v>
      </c>
      <c r="C26" s="105">
        <v>42080.39</v>
      </c>
      <c r="D26" s="105">
        <v>42080.39</v>
      </c>
      <c r="E26" s="105">
        <v>42080.39</v>
      </c>
      <c r="F26" s="105">
        <v>42080.39</v>
      </c>
      <c r="G26" s="105">
        <v>42080.39</v>
      </c>
      <c r="H26" s="105">
        <v>42080.39</v>
      </c>
      <c r="I26" s="105">
        <v>42080.39</v>
      </c>
      <c r="J26" s="105">
        <v>42080.39</v>
      </c>
      <c r="K26" s="105">
        <v>42080.39</v>
      </c>
      <c r="L26" s="105">
        <v>42080.39</v>
      </c>
    </row>
    <row r="27" spans="1:12" s="101" customFormat="1" ht="24.95" customHeight="1" x14ac:dyDescent="0.25">
      <c r="A27" s="104" t="s">
        <v>83</v>
      </c>
      <c r="B27" s="105">
        <v>322.20999999999998</v>
      </c>
      <c r="C27" s="105">
        <v>638</v>
      </c>
      <c r="D27" s="105">
        <v>-1303.8400000000001</v>
      </c>
      <c r="E27" s="105">
        <v>-2386.17</v>
      </c>
      <c r="F27" s="105">
        <v>-2058.06</v>
      </c>
      <c r="G27" s="105">
        <v>-3210.8199999999997</v>
      </c>
      <c r="H27" s="105">
        <v>-2817.0199999999995</v>
      </c>
      <c r="I27" s="105">
        <v>-2460.1899999999996</v>
      </c>
      <c r="J27" s="105">
        <v>-2081.1299999999997</v>
      </c>
      <c r="K27" s="105">
        <v>-1681.2599999999998</v>
      </c>
      <c r="L27" s="105">
        <v>-3873.4999999999995</v>
      </c>
    </row>
    <row r="29" spans="1:12" ht="14.25" customHeight="1" x14ac:dyDescent="0.25"/>
  </sheetData>
  <mergeCells count="3">
    <mergeCell ref="A2:L2"/>
    <mergeCell ref="A3:L3"/>
    <mergeCell ref="A4:L4"/>
  </mergeCells>
  <printOptions horizontalCentered="1"/>
  <pageMargins left="0.47244094488188981" right="0.47244094488188981" top="0.78740157480314965" bottom="0.59055118110236227" header="0.31496062992125984" footer="0.31496062992125984"/>
  <pageSetup paperSize="9" scale="65" orientation="landscape" r:id="rId1"/>
  <headerFooter>
    <oddFooter>&amp;C&amp;"Verdana,Normal"&amp;8&amp;P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49A74-2C27-4DBC-A4D1-DCF1F9D426A2}">
  <dimension ref="A1:N33"/>
  <sheetViews>
    <sheetView showGridLines="0" zoomScale="85" zoomScaleNormal="85" workbookViewId="0">
      <selection activeCell="K8" sqref="K8"/>
    </sheetView>
  </sheetViews>
  <sheetFormatPr defaultColWidth="6.85546875" defaultRowHeight="15" customHeight="1" x14ac:dyDescent="0.25"/>
  <cols>
    <col min="1" max="1" width="43.140625" style="94" bestFit="1" customWidth="1"/>
    <col min="2" max="13" width="10.7109375" style="94" customWidth="1"/>
    <col min="14" max="16384" width="6.85546875" style="94"/>
  </cols>
  <sheetData>
    <row r="1" spans="1:14" ht="50.1" customHeight="1" x14ac:dyDescent="0.25"/>
    <row r="2" spans="1:14" s="95" customFormat="1" ht="24.95" customHeight="1" x14ac:dyDescent="0.25">
      <c r="A2" s="132" t="s">
        <v>51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</row>
    <row r="3" spans="1:14" s="95" customFormat="1" ht="24.95" customHeight="1" x14ac:dyDescent="0.25">
      <c r="A3" s="133" t="s">
        <v>52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</row>
    <row r="4" spans="1:14" s="95" customFormat="1" ht="15" customHeight="1" x14ac:dyDescent="0.25">
      <c r="A4" s="133" t="s">
        <v>53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</row>
    <row r="5" spans="1:14" s="95" customFormat="1" x14ac:dyDescent="0.25">
      <c r="A5" s="96"/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</row>
    <row r="6" spans="1:14" ht="15.95" customHeight="1" x14ac:dyDescent="0.25">
      <c r="A6" s="107"/>
      <c r="B6" s="97" t="s">
        <v>54</v>
      </c>
      <c r="C6" s="97" t="s">
        <v>55</v>
      </c>
      <c r="D6" s="97" t="s">
        <v>56</v>
      </c>
      <c r="E6" s="97" t="s">
        <v>57</v>
      </c>
      <c r="F6" s="97" t="s">
        <v>58</v>
      </c>
      <c r="G6" s="97" t="s">
        <v>59</v>
      </c>
      <c r="H6" s="97" t="s">
        <v>60</v>
      </c>
      <c r="I6" s="97" t="s">
        <v>61</v>
      </c>
      <c r="J6" s="97" t="s">
        <v>62</v>
      </c>
      <c r="K6" s="97" t="s">
        <v>63</v>
      </c>
      <c r="L6" s="97" t="s">
        <v>64</v>
      </c>
      <c r="M6" s="97" t="s">
        <v>31</v>
      </c>
      <c r="N6" s="108"/>
    </row>
    <row r="7" spans="1:14" ht="15.95" customHeight="1" x14ac:dyDescent="0.25">
      <c r="A7" s="107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108"/>
    </row>
    <row r="8" spans="1:14" s="101" customFormat="1" ht="24.95" customHeight="1" x14ac:dyDescent="0.25">
      <c r="A8" s="99" t="s">
        <v>84</v>
      </c>
      <c r="B8" s="100">
        <f t="shared" ref="B8:G8" si="0">SUM(B9:B11)</f>
        <v>0</v>
      </c>
      <c r="C8" s="100">
        <f t="shared" si="0"/>
        <v>0</v>
      </c>
      <c r="D8" s="100">
        <f t="shared" si="0"/>
        <v>0</v>
      </c>
      <c r="E8" s="100">
        <f t="shared" si="0"/>
        <v>0</v>
      </c>
      <c r="F8" s="100">
        <f t="shared" si="0"/>
        <v>0</v>
      </c>
      <c r="G8" s="100">
        <f t="shared" si="0"/>
        <v>0</v>
      </c>
      <c r="H8" s="100">
        <f t="shared" ref="H8:L8" si="1">SUM(H9:H11)</f>
        <v>0</v>
      </c>
      <c r="I8" s="100">
        <f t="shared" si="1"/>
        <v>0</v>
      </c>
      <c r="J8" s="100">
        <f t="shared" si="1"/>
        <v>0</v>
      </c>
      <c r="K8" s="100">
        <f t="shared" si="1"/>
        <v>0</v>
      </c>
      <c r="L8" s="100">
        <f t="shared" si="1"/>
        <v>0</v>
      </c>
      <c r="M8" s="100">
        <f>SUM(B8:L8)</f>
        <v>0</v>
      </c>
    </row>
    <row r="9" spans="1:14" s="101" customFormat="1" ht="24.95" customHeight="1" x14ac:dyDescent="0.25">
      <c r="A9" s="104" t="s">
        <v>85</v>
      </c>
      <c r="B9" s="105">
        <v>0</v>
      </c>
      <c r="C9" s="105">
        <v>0</v>
      </c>
      <c r="D9" s="105">
        <v>0</v>
      </c>
      <c r="E9" s="105">
        <v>0</v>
      </c>
      <c r="F9" s="105">
        <v>0</v>
      </c>
      <c r="G9" s="105">
        <v>0</v>
      </c>
      <c r="H9" s="105">
        <v>0</v>
      </c>
      <c r="I9" s="105">
        <v>0</v>
      </c>
      <c r="J9" s="105">
        <v>0</v>
      </c>
      <c r="K9" s="105">
        <v>0</v>
      </c>
      <c r="L9" s="105">
        <v>0</v>
      </c>
      <c r="M9" s="105">
        <f>SUM(B9:L9)</f>
        <v>0</v>
      </c>
    </row>
    <row r="10" spans="1:14" s="101" customFormat="1" ht="24.95" customHeight="1" x14ac:dyDescent="0.25">
      <c r="A10" s="104" t="s">
        <v>86</v>
      </c>
      <c r="B10" s="105">
        <v>0</v>
      </c>
      <c r="C10" s="105">
        <v>0</v>
      </c>
      <c r="D10" s="105">
        <v>0</v>
      </c>
      <c r="E10" s="105">
        <v>0</v>
      </c>
      <c r="F10" s="105">
        <v>0</v>
      </c>
      <c r="G10" s="105">
        <v>0</v>
      </c>
      <c r="H10" s="105">
        <v>0</v>
      </c>
      <c r="I10" s="105">
        <v>0</v>
      </c>
      <c r="J10" s="105">
        <v>0</v>
      </c>
      <c r="K10" s="105">
        <v>0</v>
      </c>
      <c r="L10" s="105">
        <v>0</v>
      </c>
      <c r="M10" s="105">
        <f t="shared" ref="M10:M11" si="2">SUM(B10:L10)</f>
        <v>0</v>
      </c>
    </row>
    <row r="11" spans="1:14" s="101" customFormat="1" ht="24.95" customHeight="1" x14ac:dyDescent="0.25">
      <c r="A11" s="104" t="s">
        <v>87</v>
      </c>
      <c r="B11" s="105">
        <v>0</v>
      </c>
      <c r="C11" s="105">
        <v>0</v>
      </c>
      <c r="D11" s="105">
        <v>0</v>
      </c>
      <c r="E11" s="105">
        <v>0</v>
      </c>
      <c r="F11" s="105">
        <v>0</v>
      </c>
      <c r="G11" s="105">
        <v>0</v>
      </c>
      <c r="H11" s="105">
        <v>0</v>
      </c>
      <c r="I11" s="105">
        <v>0</v>
      </c>
      <c r="J11" s="105">
        <v>0</v>
      </c>
      <c r="K11" s="105">
        <v>0</v>
      </c>
      <c r="L11" s="105">
        <v>0</v>
      </c>
      <c r="M11" s="105">
        <f t="shared" si="2"/>
        <v>0</v>
      </c>
    </row>
    <row r="12" spans="1:14" s="101" customFormat="1" ht="24.95" customHeight="1" x14ac:dyDescent="0.25">
      <c r="A12" s="104"/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</row>
    <row r="13" spans="1:14" s="101" customFormat="1" ht="24.95" customHeight="1" x14ac:dyDescent="0.25">
      <c r="A13" s="99" t="s">
        <v>88</v>
      </c>
      <c r="B13" s="100">
        <f t="shared" ref="B13:D13" si="3">SUM(B14:B20)</f>
        <v>0</v>
      </c>
      <c r="C13" s="100">
        <f t="shared" si="3"/>
        <v>0</v>
      </c>
      <c r="D13" s="100">
        <f t="shared" si="3"/>
        <v>-2253.44</v>
      </c>
      <c r="E13" s="100">
        <v>-1400</v>
      </c>
      <c r="F13" s="100">
        <v>0</v>
      </c>
      <c r="G13" s="100">
        <v>-1495</v>
      </c>
      <c r="H13" s="100">
        <v>0</v>
      </c>
      <c r="I13" s="100">
        <v>0</v>
      </c>
      <c r="J13" s="100">
        <v>0</v>
      </c>
      <c r="K13" s="100">
        <v>0</v>
      </c>
      <c r="L13" s="100">
        <v>0</v>
      </c>
      <c r="M13" s="100">
        <f>SUM(M14:M20)</f>
        <v>-7673.4699999999993</v>
      </c>
    </row>
    <row r="14" spans="1:14" s="101" customFormat="1" ht="24.95" customHeight="1" x14ac:dyDescent="0.25">
      <c r="A14" s="110" t="s">
        <v>89</v>
      </c>
      <c r="B14" s="105">
        <v>0</v>
      </c>
      <c r="C14" s="105">
        <v>0</v>
      </c>
      <c r="D14" s="105">
        <v>0</v>
      </c>
      <c r="E14" s="105">
        <v>0</v>
      </c>
      <c r="F14" s="105">
        <v>0</v>
      </c>
      <c r="G14" s="105">
        <v>0</v>
      </c>
      <c r="H14" s="105">
        <v>0</v>
      </c>
      <c r="I14" s="105">
        <v>0</v>
      </c>
      <c r="J14" s="105">
        <v>0</v>
      </c>
      <c r="K14" s="105">
        <v>0</v>
      </c>
      <c r="L14" s="105">
        <v>0</v>
      </c>
      <c r="M14" s="105">
        <f>SUM(B14:L14)</f>
        <v>0</v>
      </c>
    </row>
    <row r="15" spans="1:14" s="101" customFormat="1" ht="24.95" customHeight="1" x14ac:dyDescent="0.25">
      <c r="A15" s="110" t="s">
        <v>90</v>
      </c>
      <c r="B15" s="105">
        <v>0</v>
      </c>
      <c r="C15" s="105">
        <v>0</v>
      </c>
      <c r="D15" s="105">
        <v>0</v>
      </c>
      <c r="E15" s="105">
        <v>-1400</v>
      </c>
      <c r="F15" s="105">
        <v>0</v>
      </c>
      <c r="G15" s="105">
        <v>0</v>
      </c>
      <c r="H15" s="105">
        <v>0</v>
      </c>
      <c r="I15" s="105">
        <v>0</v>
      </c>
      <c r="J15" s="105">
        <v>0</v>
      </c>
      <c r="K15" s="105">
        <v>0</v>
      </c>
      <c r="L15" s="105">
        <v>0</v>
      </c>
      <c r="M15" s="105">
        <f t="shared" ref="M15:M20" si="4">SUM(B15:L15)</f>
        <v>-1400</v>
      </c>
    </row>
    <row r="16" spans="1:14" s="101" customFormat="1" ht="24.95" customHeight="1" x14ac:dyDescent="0.25">
      <c r="A16" s="110" t="s">
        <v>91</v>
      </c>
      <c r="B16" s="105">
        <v>0</v>
      </c>
      <c r="C16" s="105">
        <v>0</v>
      </c>
      <c r="D16" s="105">
        <v>0</v>
      </c>
      <c r="E16" s="105">
        <v>0</v>
      </c>
      <c r="F16" s="105">
        <v>0</v>
      </c>
      <c r="G16" s="105">
        <v>0</v>
      </c>
      <c r="H16" s="105">
        <v>0</v>
      </c>
      <c r="I16" s="105">
        <v>0</v>
      </c>
      <c r="J16" s="105">
        <v>0</v>
      </c>
      <c r="K16" s="105">
        <v>0</v>
      </c>
      <c r="L16" s="105">
        <v>0</v>
      </c>
      <c r="M16" s="105">
        <f t="shared" si="4"/>
        <v>0</v>
      </c>
    </row>
    <row r="17" spans="1:13" s="101" customFormat="1" ht="24.95" customHeight="1" x14ac:dyDescent="0.25">
      <c r="A17" s="110" t="s">
        <v>92</v>
      </c>
      <c r="B17" s="105">
        <v>0</v>
      </c>
      <c r="C17" s="105">
        <v>0</v>
      </c>
      <c r="D17" s="105">
        <v>0</v>
      </c>
      <c r="E17" s="105">
        <v>0</v>
      </c>
      <c r="F17" s="105">
        <v>0</v>
      </c>
      <c r="G17" s="105">
        <v>0</v>
      </c>
      <c r="H17" s="105">
        <v>0</v>
      </c>
      <c r="I17" s="105">
        <v>0</v>
      </c>
      <c r="J17" s="105">
        <v>0</v>
      </c>
      <c r="K17" s="105">
        <v>0</v>
      </c>
      <c r="L17" s="105">
        <v>0</v>
      </c>
      <c r="M17" s="105">
        <f t="shared" si="4"/>
        <v>0</v>
      </c>
    </row>
    <row r="18" spans="1:13" s="101" customFormat="1" ht="24.95" customHeight="1" x14ac:dyDescent="0.25">
      <c r="A18" s="110" t="s">
        <v>93</v>
      </c>
      <c r="B18" s="105">
        <v>0</v>
      </c>
      <c r="C18" s="105">
        <v>0</v>
      </c>
      <c r="D18" s="105">
        <v>0</v>
      </c>
      <c r="E18" s="105">
        <v>0</v>
      </c>
      <c r="F18" s="105">
        <v>0</v>
      </c>
      <c r="G18" s="105">
        <v>0</v>
      </c>
      <c r="H18" s="105">
        <v>0</v>
      </c>
      <c r="I18" s="105">
        <v>0</v>
      </c>
      <c r="J18" s="105">
        <v>0</v>
      </c>
      <c r="K18" s="105">
        <v>0</v>
      </c>
      <c r="L18" s="105">
        <v>0</v>
      </c>
      <c r="M18" s="105">
        <f t="shared" si="4"/>
        <v>0</v>
      </c>
    </row>
    <row r="19" spans="1:13" s="101" customFormat="1" ht="24.95" customHeight="1" x14ac:dyDescent="0.25">
      <c r="A19" s="110" t="s">
        <v>94</v>
      </c>
      <c r="B19" s="105">
        <v>0</v>
      </c>
      <c r="C19" s="105">
        <v>0</v>
      </c>
      <c r="D19" s="105">
        <v>0</v>
      </c>
      <c r="E19" s="105">
        <v>0</v>
      </c>
      <c r="F19" s="105">
        <v>0</v>
      </c>
      <c r="G19" s="105">
        <v>0</v>
      </c>
      <c r="H19" s="105">
        <v>0</v>
      </c>
      <c r="I19" s="105">
        <v>0</v>
      </c>
      <c r="J19" s="105">
        <v>0</v>
      </c>
      <c r="K19" s="105">
        <v>0</v>
      </c>
      <c r="L19" s="105">
        <v>0</v>
      </c>
      <c r="M19" s="105">
        <f t="shared" si="4"/>
        <v>0</v>
      </c>
    </row>
    <row r="20" spans="1:13" s="101" customFormat="1" ht="24.95" customHeight="1" x14ac:dyDescent="0.25">
      <c r="A20" s="110" t="s">
        <v>95</v>
      </c>
      <c r="B20" s="105">
        <v>0</v>
      </c>
      <c r="C20" s="105">
        <v>0</v>
      </c>
      <c r="D20" s="105">
        <v>-2253.44</v>
      </c>
      <c r="E20" s="105">
        <v>0</v>
      </c>
      <c r="F20" s="105">
        <v>0</v>
      </c>
      <c r="G20" s="105">
        <v>-1495.18</v>
      </c>
      <c r="H20" s="105">
        <v>0</v>
      </c>
      <c r="I20" s="105">
        <v>0</v>
      </c>
      <c r="J20" s="105">
        <v>0</v>
      </c>
      <c r="K20" s="105">
        <v>0</v>
      </c>
      <c r="L20" s="105">
        <v>-2524.85</v>
      </c>
      <c r="M20" s="105">
        <f t="shared" si="4"/>
        <v>-6273.4699999999993</v>
      </c>
    </row>
    <row r="21" spans="1:13" s="101" customFormat="1" ht="24.95" customHeight="1" x14ac:dyDescent="0.25">
      <c r="A21" s="104"/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</row>
    <row r="22" spans="1:13" s="101" customFormat="1" ht="24.95" customHeight="1" x14ac:dyDescent="0.25">
      <c r="A22" s="99" t="s">
        <v>96</v>
      </c>
      <c r="B22" s="100">
        <f t="shared" ref="B22:E22" si="5">B8+B13</f>
        <v>0</v>
      </c>
      <c r="C22" s="100">
        <f t="shared" si="5"/>
        <v>0</v>
      </c>
      <c r="D22" s="100">
        <f t="shared" si="5"/>
        <v>-2253.44</v>
      </c>
      <c r="E22" s="100">
        <f t="shared" si="5"/>
        <v>-1400</v>
      </c>
      <c r="F22" s="100">
        <v>0</v>
      </c>
      <c r="G22" s="100">
        <v>-1495.18</v>
      </c>
      <c r="H22" s="100">
        <v>0</v>
      </c>
      <c r="I22" s="100">
        <v>0</v>
      </c>
      <c r="J22" s="100">
        <v>0</v>
      </c>
      <c r="K22" s="100">
        <v>0</v>
      </c>
      <c r="L22" s="100">
        <v>0</v>
      </c>
      <c r="M22" s="100">
        <f>M8+M13</f>
        <v>-7673.4699999999993</v>
      </c>
    </row>
    <row r="23" spans="1:13" s="101" customFormat="1" ht="24.95" customHeight="1" x14ac:dyDescent="0.25">
      <c r="A23" s="112"/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</row>
    <row r="24" spans="1:13" s="101" customFormat="1" ht="24.95" customHeight="1" x14ac:dyDescent="0.25">
      <c r="A24" s="114" t="s">
        <v>97</v>
      </c>
      <c r="B24" s="115">
        <f t="shared" ref="B24:L24" si="6">SUM(B25:B25)</f>
        <v>322</v>
      </c>
      <c r="C24" s="115">
        <f t="shared" si="6"/>
        <v>316</v>
      </c>
      <c r="D24" s="115">
        <f t="shared" si="6"/>
        <v>311.49</v>
      </c>
      <c r="E24" s="115">
        <f t="shared" si="6"/>
        <v>317.67</v>
      </c>
      <c r="F24" s="115">
        <f t="shared" si="6"/>
        <v>328.11</v>
      </c>
      <c r="G24" s="115">
        <f t="shared" si="6"/>
        <v>342.42</v>
      </c>
      <c r="H24" s="115">
        <f t="shared" si="6"/>
        <v>393.8</v>
      </c>
      <c r="I24" s="115">
        <f t="shared" si="6"/>
        <v>356.83</v>
      </c>
      <c r="J24" s="115">
        <f t="shared" si="6"/>
        <v>379.06</v>
      </c>
      <c r="K24" s="115">
        <f t="shared" si="6"/>
        <v>399.87</v>
      </c>
      <c r="L24" s="115">
        <f t="shared" si="6"/>
        <v>332.61</v>
      </c>
      <c r="M24" s="115">
        <f>SUM(M25:M25)</f>
        <v>3799.86</v>
      </c>
    </row>
    <row r="25" spans="1:13" s="101" customFormat="1" ht="24.95" customHeight="1" x14ac:dyDescent="0.25">
      <c r="A25" s="104" t="s">
        <v>98</v>
      </c>
      <c r="B25" s="109">
        <v>322</v>
      </c>
      <c r="C25" s="109">
        <v>316</v>
      </c>
      <c r="D25" s="109">
        <v>311.49</v>
      </c>
      <c r="E25" s="109">
        <v>317.67</v>
      </c>
      <c r="F25" s="109">
        <v>328.11</v>
      </c>
      <c r="G25" s="109">
        <v>342.42</v>
      </c>
      <c r="H25" s="109">
        <v>393.8</v>
      </c>
      <c r="I25" s="109">
        <v>356.83</v>
      </c>
      <c r="J25" s="109">
        <v>379.06</v>
      </c>
      <c r="K25" s="109">
        <v>399.87</v>
      </c>
      <c r="L25" s="109">
        <v>332.61</v>
      </c>
      <c r="M25" s="109">
        <f>SUM(B25:L25)</f>
        <v>3799.86</v>
      </c>
    </row>
    <row r="26" spans="1:13" s="101" customFormat="1" ht="24.95" customHeight="1" x14ac:dyDescent="0.25">
      <c r="A26" s="104"/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</row>
    <row r="27" spans="1:13" s="101" customFormat="1" ht="24.95" customHeight="1" x14ac:dyDescent="0.25">
      <c r="A27" s="116" t="s">
        <v>83</v>
      </c>
      <c r="B27" s="117">
        <f t="shared" ref="B27:H27" si="7">B22+B24</f>
        <v>322</v>
      </c>
      <c r="C27" s="117">
        <f t="shared" si="7"/>
        <v>316</v>
      </c>
      <c r="D27" s="117">
        <f t="shared" si="7"/>
        <v>-1941.95</v>
      </c>
      <c r="E27" s="117">
        <f t="shared" si="7"/>
        <v>-1082.33</v>
      </c>
      <c r="F27" s="117">
        <f t="shared" si="7"/>
        <v>328.11</v>
      </c>
      <c r="G27" s="117">
        <f t="shared" si="7"/>
        <v>-1152.76</v>
      </c>
      <c r="H27" s="117">
        <f t="shared" si="7"/>
        <v>393.8</v>
      </c>
      <c r="I27" s="117">
        <f>I22+I24</f>
        <v>356.83</v>
      </c>
      <c r="J27" s="117">
        <f>J22+J24</f>
        <v>379.06</v>
      </c>
      <c r="K27" s="117">
        <f>K22+K24</f>
        <v>399.87</v>
      </c>
      <c r="L27" s="117">
        <f>L22+L24</f>
        <v>332.61</v>
      </c>
      <c r="M27" s="117">
        <f>M22+M24</f>
        <v>-3873.6099999999992</v>
      </c>
    </row>
    <row r="28" spans="1:13" s="101" customFormat="1" ht="15" customHeight="1" x14ac:dyDescent="0.25"/>
    <row r="29" spans="1:13" s="101" customFormat="1" ht="15" customHeight="1" x14ac:dyDescent="0.25"/>
    <row r="30" spans="1:13" s="101" customFormat="1" ht="15" customHeight="1" x14ac:dyDescent="0.25"/>
    <row r="31" spans="1:13" s="101" customFormat="1" ht="15" customHeight="1" x14ac:dyDescent="0.25"/>
    <row r="32" spans="1:13" ht="15" customHeight="1" x14ac:dyDescent="0.25">
      <c r="C32" s="101"/>
      <c r="D32" s="101"/>
      <c r="E32" s="101"/>
      <c r="F32" s="101"/>
      <c r="G32" s="101"/>
      <c r="H32" s="101"/>
      <c r="I32" s="101"/>
      <c r="J32" s="101"/>
      <c r="K32" s="101"/>
      <c r="L32" s="101"/>
    </row>
    <row r="33" spans="3:12" ht="15" customHeight="1" x14ac:dyDescent="0.25">
      <c r="C33" s="101"/>
      <c r="D33" s="101"/>
      <c r="E33" s="101"/>
      <c r="F33" s="101"/>
      <c r="G33" s="101"/>
      <c r="H33" s="101"/>
      <c r="I33" s="101"/>
      <c r="J33" s="101"/>
      <c r="K33" s="101"/>
      <c r="L33" s="101"/>
    </row>
  </sheetData>
  <mergeCells count="3">
    <mergeCell ref="A2:M2"/>
    <mergeCell ref="A3:M3"/>
    <mergeCell ref="A4:M4"/>
  </mergeCells>
  <printOptions horizontalCentered="1"/>
  <pageMargins left="0.47244094488188981" right="0.47244094488188981" top="0.78740157480314965" bottom="0.59055118110236227" header="0.31496062992125984" footer="0.31496062992125984"/>
  <pageSetup paperSize="9" scale="65" orientation="landscape" r:id="rId1"/>
  <headerFooter>
    <oddFooter>&amp;C&amp;"Verdana,Normal"&amp;8&amp;P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3DCAD-12A7-49B4-8361-BA106BE2F9B5}">
  <dimension ref="A1:P45"/>
  <sheetViews>
    <sheetView showGridLines="0" zoomScale="70" zoomScaleNormal="70" workbookViewId="0">
      <pane xSplit="2" ySplit="9" topLeftCell="C10" activePane="bottomRight" state="frozen"/>
      <selection activeCell="U36" sqref="U36"/>
      <selection pane="topRight" activeCell="U36" sqref="U36"/>
      <selection pane="bottomLeft" activeCell="U36" sqref="U36"/>
      <selection pane="bottomRight" activeCell="L9" sqref="L9"/>
    </sheetView>
  </sheetViews>
  <sheetFormatPr defaultColWidth="9.140625" defaultRowHeight="15" x14ac:dyDescent="0.25"/>
  <cols>
    <col min="1" max="1" width="62.85546875" style="1" customWidth="1"/>
    <col min="2" max="2" width="2.7109375" style="1" customWidth="1"/>
    <col min="3" max="6" width="12.28515625" style="1" customWidth="1"/>
    <col min="7" max="7" width="10.5703125" style="1" bestFit="1" customWidth="1"/>
    <col min="8" max="8" width="10.42578125" style="1" customWidth="1"/>
    <col min="9" max="9" width="10.140625" style="1" bestFit="1" customWidth="1"/>
    <col min="10" max="10" width="11.7109375" style="1" customWidth="1"/>
    <col min="11" max="11" width="11.28515625" style="1" customWidth="1"/>
    <col min="12" max="12" width="10.7109375" style="1" customWidth="1"/>
    <col min="13" max="13" width="10.42578125" style="1" customWidth="1"/>
    <col min="14" max="14" width="9" style="1" hidden="1" customWidth="1"/>
    <col min="15" max="15" width="3" style="1" customWidth="1"/>
    <col min="16" max="16" width="12.28515625" style="1" customWidth="1"/>
    <col min="17" max="16384" width="9.140625" style="1"/>
  </cols>
  <sheetData>
    <row r="1" spans="1:16" ht="53.25" customHeight="1" x14ac:dyDescent="0.25">
      <c r="A1" s="124"/>
      <c r="B1" s="124"/>
    </row>
    <row r="2" spans="1:16" ht="21.95" customHeight="1" x14ac:dyDescent="0.25">
      <c r="A2" s="124"/>
      <c r="B2" s="124"/>
    </row>
    <row r="3" spans="1:16" ht="33.75" customHeight="1" x14ac:dyDescent="0.25">
      <c r="A3" s="127" t="s">
        <v>47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</row>
    <row r="4" spans="1:16" ht="30" customHeight="1" x14ac:dyDescent="0.25">
      <c r="A4" s="129" t="s">
        <v>49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</row>
    <row r="5" spans="1:16" s="4" customFormat="1" ht="21.95" customHeight="1" x14ac:dyDescent="0.25">
      <c r="A5" s="2"/>
      <c r="B5" s="3"/>
    </row>
    <row r="6" spans="1:16" s="39" customFormat="1" ht="14.25" x14ac:dyDescent="0.2">
      <c r="C6" s="40" t="s">
        <v>43</v>
      </c>
      <c r="D6" s="40" t="s">
        <v>38</v>
      </c>
      <c r="E6" s="40" t="s">
        <v>32</v>
      </c>
      <c r="F6" s="40" t="s">
        <v>33</v>
      </c>
      <c r="G6" s="40" t="s">
        <v>34</v>
      </c>
      <c r="H6" s="40" t="s">
        <v>35</v>
      </c>
      <c r="I6" s="40" t="s">
        <v>36</v>
      </c>
      <c r="J6" s="40" t="s">
        <v>37</v>
      </c>
      <c r="K6" s="40" t="s">
        <v>39</v>
      </c>
      <c r="L6" s="40" t="s">
        <v>40</v>
      </c>
      <c r="M6" s="40" t="s">
        <v>41</v>
      </c>
      <c r="N6" s="40" t="s">
        <v>42</v>
      </c>
      <c r="O6" s="4"/>
      <c r="P6" s="130">
        <v>2025</v>
      </c>
    </row>
    <row r="7" spans="1:16" s="41" customFormat="1" ht="15.75" customHeight="1" thickBot="1" x14ac:dyDescent="0.25">
      <c r="C7" s="42">
        <v>2025</v>
      </c>
      <c r="D7" s="42">
        <v>2025</v>
      </c>
      <c r="E7" s="42">
        <v>2025</v>
      </c>
      <c r="F7" s="42">
        <v>2025</v>
      </c>
      <c r="G7" s="42">
        <v>2025</v>
      </c>
      <c r="H7" s="42">
        <v>2025</v>
      </c>
      <c r="I7" s="42">
        <v>2025</v>
      </c>
      <c r="J7" s="42">
        <v>2025</v>
      </c>
      <c r="K7" s="42">
        <v>2025</v>
      </c>
      <c r="L7" s="42">
        <v>2025</v>
      </c>
      <c r="M7" s="42">
        <v>2025</v>
      </c>
      <c r="N7" s="42">
        <v>2025</v>
      </c>
      <c r="O7" s="4"/>
      <c r="P7" s="131"/>
    </row>
    <row r="8" spans="1:16" s="43" customFormat="1" ht="7.5" customHeight="1" x14ac:dyDescent="0.2">
      <c r="O8" s="4"/>
    </row>
    <row r="9" spans="1:16" s="45" customFormat="1" ht="21.75" customHeight="1" thickBot="1" x14ac:dyDescent="0.25">
      <c r="A9" s="44" t="s">
        <v>0</v>
      </c>
      <c r="C9" s="46">
        <v>-151.07000000000255</v>
      </c>
      <c r="D9" s="46">
        <f t="shared" ref="D9:N9" si="0">C41</f>
        <v>-1364.2400000000014</v>
      </c>
      <c r="E9" s="46">
        <f t="shared" si="0"/>
        <v>-2013.2100000000012</v>
      </c>
      <c r="F9" s="46">
        <f t="shared" si="0"/>
        <v>8.4099999999998829</v>
      </c>
      <c r="G9" s="46">
        <f t="shared" si="0"/>
        <v>2664.61</v>
      </c>
      <c r="H9" s="46">
        <f t="shared" si="0"/>
        <v>4078.4399999999982</v>
      </c>
      <c r="I9" s="46">
        <f t="shared" si="0"/>
        <v>3144.3199999999974</v>
      </c>
      <c r="J9" s="46">
        <f t="shared" si="0"/>
        <v>2239.7299999999987</v>
      </c>
      <c r="K9" s="46">
        <f t="shared" si="0"/>
        <v>1647.4699999999964</v>
      </c>
      <c r="L9" s="46">
        <f t="shared" si="0"/>
        <v>6861.0199999999959</v>
      </c>
      <c r="M9" s="46">
        <f t="shared" si="0"/>
        <v>7459.3699999999963</v>
      </c>
      <c r="N9" s="46">
        <f t="shared" si="0"/>
        <v>7814.8599999999969</v>
      </c>
      <c r="O9" s="4"/>
      <c r="P9" s="46">
        <f>C9</f>
        <v>-151.07000000000255</v>
      </c>
    </row>
    <row r="10" spans="1:16" s="43" customFormat="1" ht="14.25" x14ac:dyDescent="0.2">
      <c r="O10" s="4"/>
    </row>
    <row r="11" spans="1:16" s="47" customFormat="1" ht="15" customHeight="1" x14ac:dyDescent="0.2">
      <c r="A11" s="47" t="s">
        <v>1</v>
      </c>
      <c r="O11" s="4"/>
    </row>
    <row r="12" spans="1:16" s="49" customFormat="1" ht="15" customHeight="1" x14ac:dyDescent="0.2">
      <c r="A12" s="48" t="s">
        <v>2</v>
      </c>
      <c r="C12" s="50">
        <v>0</v>
      </c>
      <c r="D12" s="50">
        <v>0</v>
      </c>
      <c r="E12" s="50">
        <v>0</v>
      </c>
      <c r="F12" s="50">
        <v>0</v>
      </c>
      <c r="G12" s="50">
        <v>0</v>
      </c>
      <c r="H12" s="50">
        <v>0</v>
      </c>
      <c r="I12" s="50">
        <v>0</v>
      </c>
      <c r="J12" s="50">
        <v>0</v>
      </c>
      <c r="K12" s="50">
        <v>0</v>
      </c>
      <c r="L12" s="50">
        <v>0</v>
      </c>
      <c r="M12" s="50">
        <v>0</v>
      </c>
      <c r="N12" s="50"/>
      <c r="O12" s="4"/>
      <c r="P12" s="50">
        <f t="shared" ref="P12:P17" si="1">SUM(C12:N12)</f>
        <v>0</v>
      </c>
    </row>
    <row r="13" spans="1:16" s="49" customFormat="1" ht="15" customHeight="1" x14ac:dyDescent="0.2">
      <c r="A13" s="48" t="s">
        <v>3</v>
      </c>
      <c r="C13" s="50">
        <v>0</v>
      </c>
      <c r="D13" s="50">
        <v>0</v>
      </c>
      <c r="E13" s="50">
        <v>0</v>
      </c>
      <c r="F13" s="50">
        <v>0</v>
      </c>
      <c r="G13" s="50">
        <v>0</v>
      </c>
      <c r="H13" s="50">
        <v>0</v>
      </c>
      <c r="I13" s="50">
        <v>0</v>
      </c>
      <c r="J13" s="50">
        <v>0</v>
      </c>
      <c r="K13" s="50">
        <v>0</v>
      </c>
      <c r="L13" s="50">
        <v>0</v>
      </c>
      <c r="M13" s="50">
        <v>0</v>
      </c>
      <c r="N13" s="50"/>
      <c r="O13" s="4"/>
      <c r="P13" s="50">
        <f t="shared" si="1"/>
        <v>0</v>
      </c>
    </row>
    <row r="14" spans="1:16" s="49" customFormat="1" ht="15" customHeight="1" x14ac:dyDescent="0.2">
      <c r="A14" s="48" t="s">
        <v>4</v>
      </c>
      <c r="C14" s="50">
        <v>0</v>
      </c>
      <c r="D14" s="50">
        <v>0</v>
      </c>
      <c r="E14" s="50">
        <v>0</v>
      </c>
      <c r="F14" s="50">
        <v>0</v>
      </c>
      <c r="G14" s="50">
        <v>0</v>
      </c>
      <c r="H14" s="50">
        <v>0</v>
      </c>
      <c r="I14" s="50">
        <v>0</v>
      </c>
      <c r="J14" s="50">
        <v>0</v>
      </c>
      <c r="K14" s="50">
        <v>0</v>
      </c>
      <c r="L14" s="50">
        <v>0</v>
      </c>
      <c r="M14" s="50">
        <v>0</v>
      </c>
      <c r="N14" s="50"/>
      <c r="O14" s="4"/>
      <c r="P14" s="50">
        <f t="shared" si="1"/>
        <v>0</v>
      </c>
    </row>
    <row r="15" spans="1:16" s="49" customFormat="1" ht="15" customHeight="1" x14ac:dyDescent="0.2">
      <c r="A15" s="48" t="s">
        <v>5</v>
      </c>
      <c r="C15" s="50">
        <v>7000</v>
      </c>
      <c r="D15" s="50">
        <v>7000</v>
      </c>
      <c r="E15" s="50">
        <v>10000</v>
      </c>
      <c r="F15" s="50">
        <v>10000</v>
      </c>
      <c r="G15" s="50">
        <v>10000</v>
      </c>
      <c r="H15" s="50">
        <v>7000</v>
      </c>
      <c r="I15" s="50">
        <v>7000</v>
      </c>
      <c r="J15" s="50">
        <v>7000</v>
      </c>
      <c r="K15" s="50">
        <v>13065.3</v>
      </c>
      <c r="L15" s="50">
        <v>8312.7000000000007</v>
      </c>
      <c r="M15" s="50">
        <v>8312.7000000000007</v>
      </c>
      <c r="N15" s="50"/>
      <c r="O15" s="4"/>
      <c r="P15" s="50">
        <f t="shared" si="1"/>
        <v>94690.7</v>
      </c>
    </row>
    <row r="16" spans="1:16" s="49" customFormat="1" ht="15" customHeight="1" x14ac:dyDescent="0.2">
      <c r="A16" s="48" t="s">
        <v>6</v>
      </c>
      <c r="C16" s="50">
        <v>5.67</v>
      </c>
      <c r="D16" s="50">
        <v>6.38</v>
      </c>
      <c r="E16" s="50">
        <v>19.170000000000002</v>
      </c>
      <c r="F16" s="50">
        <v>31.16</v>
      </c>
      <c r="G16" s="50">
        <v>57.68</v>
      </c>
      <c r="H16" s="50">
        <v>61.74</v>
      </c>
      <c r="I16" s="50">
        <v>59.87</v>
      </c>
      <c r="J16" s="50">
        <v>52.53</v>
      </c>
      <c r="K16" s="50">
        <v>58.8</v>
      </c>
      <c r="L16" s="50">
        <v>101.6</v>
      </c>
      <c r="M16" s="50">
        <v>120.56</v>
      </c>
      <c r="N16" s="50"/>
      <c r="O16" s="4"/>
      <c r="P16" s="50">
        <f t="shared" si="1"/>
        <v>575.16000000000008</v>
      </c>
    </row>
    <row r="17" spans="1:16" s="49" customFormat="1" ht="15" customHeight="1" x14ac:dyDescent="0.2">
      <c r="A17" s="48" t="s">
        <v>7</v>
      </c>
      <c r="C17" s="50">
        <v>80.05</v>
      </c>
      <c r="D17" s="50">
        <v>73.62</v>
      </c>
      <c r="E17" s="50">
        <v>65.36</v>
      </c>
      <c r="F17" s="50">
        <v>63.17</v>
      </c>
      <c r="G17" s="50">
        <v>57.46</v>
      </c>
      <c r="H17" s="50">
        <v>62.16</v>
      </c>
      <c r="I17" s="50">
        <v>61.52</v>
      </c>
      <c r="J17" s="50">
        <v>61.51</v>
      </c>
      <c r="K17" s="55">
        <v>62.91</v>
      </c>
      <c r="L17" s="50">
        <v>26.39</v>
      </c>
      <c r="M17" s="50">
        <v>26.83</v>
      </c>
      <c r="N17" s="50"/>
      <c r="O17" s="4"/>
      <c r="P17" s="50">
        <f t="shared" si="1"/>
        <v>640.98</v>
      </c>
    </row>
    <row r="18" spans="1:16" s="11" customFormat="1" ht="15" customHeight="1" x14ac:dyDescent="0.2">
      <c r="A18" s="51" t="s">
        <v>8</v>
      </c>
      <c r="B18" s="51"/>
      <c r="C18" s="52">
        <f t="shared" ref="C18:F18" si="2">SUM(C12:C17)</f>
        <v>7085.72</v>
      </c>
      <c r="D18" s="52">
        <f t="shared" si="2"/>
        <v>7080</v>
      </c>
      <c r="E18" s="52">
        <f t="shared" si="2"/>
        <v>10084.530000000001</v>
      </c>
      <c r="F18" s="52">
        <f t="shared" si="2"/>
        <v>10094.33</v>
      </c>
      <c r="G18" s="52">
        <f t="shared" ref="G18:I18" si="3">SUM(G12:G17)</f>
        <v>10115.14</v>
      </c>
      <c r="H18" s="52">
        <f t="shared" si="3"/>
        <v>7123.9</v>
      </c>
      <c r="I18" s="52">
        <f t="shared" si="3"/>
        <v>7121.39</v>
      </c>
      <c r="J18" s="52">
        <f t="shared" ref="J18:K18" si="4">SUM(J12:J17)</f>
        <v>7114.04</v>
      </c>
      <c r="K18" s="52">
        <f t="shared" si="4"/>
        <v>13187.009999999998</v>
      </c>
      <c r="L18" s="52">
        <f t="shared" ref="L18:M18" si="5">SUM(L12:L17)</f>
        <v>8440.69</v>
      </c>
      <c r="M18" s="52">
        <f t="shared" si="5"/>
        <v>8460.09</v>
      </c>
      <c r="N18" s="52">
        <f t="shared" ref="N18" si="6">SUM(N12:N17)</f>
        <v>0</v>
      </c>
      <c r="O18" s="4"/>
      <c r="P18" s="52">
        <f t="shared" ref="P18" si="7">SUM(P12:P17)</f>
        <v>95906.84</v>
      </c>
    </row>
    <row r="19" spans="1:16" s="43" customFormat="1" ht="15" customHeight="1" x14ac:dyDescent="0.2"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4"/>
      <c r="P19" s="53"/>
    </row>
    <row r="20" spans="1:16" s="47" customFormat="1" ht="15" customHeight="1" x14ac:dyDescent="0.2">
      <c r="A20" s="47" t="s">
        <v>9</v>
      </c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4"/>
      <c r="P20" s="54"/>
    </row>
    <row r="21" spans="1:16" s="49" customFormat="1" ht="15" customHeight="1" x14ac:dyDescent="0.2">
      <c r="A21" s="48" t="s">
        <v>10</v>
      </c>
      <c r="C21" s="55">
        <v>-5593.12</v>
      </c>
      <c r="D21" s="55">
        <v>-4843.9799999999996</v>
      </c>
      <c r="E21" s="55">
        <v>-5384.73</v>
      </c>
      <c r="F21" s="92">
        <v>-5190.43</v>
      </c>
      <c r="G21" s="55">
        <f>-5088.02+3.72</f>
        <v>-5084.3</v>
      </c>
      <c r="H21" s="55">
        <v>-5041.53</v>
      </c>
      <c r="I21" s="55">
        <v>-5257.7499999999991</v>
      </c>
      <c r="J21" s="55">
        <f>-3611.78-1586-84-0.3</f>
        <v>-5282.0800000000008</v>
      </c>
      <c r="K21" s="55">
        <v>-5207.55</v>
      </c>
      <c r="L21" s="55">
        <v>-5566.43</v>
      </c>
      <c r="M21" s="55">
        <v>-7177.55</v>
      </c>
      <c r="N21" s="55"/>
      <c r="O21" s="4"/>
      <c r="P21" s="50">
        <f>SUM(C21:N21)</f>
        <v>-59629.450000000004</v>
      </c>
    </row>
    <row r="22" spans="1:16" s="49" customFormat="1" ht="15" customHeight="1" x14ac:dyDescent="0.2">
      <c r="A22" s="48" t="s">
        <v>11</v>
      </c>
      <c r="C22" s="55">
        <v>0</v>
      </c>
      <c r="D22" s="55">
        <v>0</v>
      </c>
      <c r="E22" s="55">
        <v>0</v>
      </c>
      <c r="F22" s="55">
        <v>0</v>
      </c>
      <c r="G22" s="55">
        <v>0</v>
      </c>
      <c r="H22" s="55">
        <v>0</v>
      </c>
      <c r="I22" s="55">
        <v>0</v>
      </c>
      <c r="J22" s="55">
        <v>0</v>
      </c>
      <c r="K22" s="55">
        <v>0</v>
      </c>
      <c r="L22" s="50">
        <v>0</v>
      </c>
      <c r="M22" s="55">
        <v>0</v>
      </c>
      <c r="N22" s="55"/>
      <c r="O22" s="4"/>
      <c r="P22" s="50">
        <f>SUM(C22:N22)</f>
        <v>0</v>
      </c>
    </row>
    <row r="23" spans="1:16" s="49" customFormat="1" ht="15" customHeight="1" x14ac:dyDescent="0.2">
      <c r="A23" s="48" t="s">
        <v>12</v>
      </c>
      <c r="C23" s="55">
        <v>-302.3</v>
      </c>
      <c r="D23" s="55">
        <v>-333.67</v>
      </c>
      <c r="E23" s="55">
        <v>-320.79000000000002</v>
      </c>
      <c r="F23" s="55">
        <v>-315.32</v>
      </c>
      <c r="G23" s="55">
        <v>-340.14</v>
      </c>
      <c r="H23" s="55">
        <v>-342.26</v>
      </c>
      <c r="I23" s="55">
        <v>-354.72</v>
      </c>
      <c r="J23" s="55">
        <v>-340.81</v>
      </c>
      <c r="K23" s="55">
        <v>-399.33</v>
      </c>
      <c r="L23" s="55">
        <v>-341.11</v>
      </c>
      <c r="M23" s="55">
        <v>1198.8900000000001</v>
      </c>
      <c r="N23" s="55"/>
      <c r="O23" s="4"/>
      <c r="P23" s="50">
        <f>SUM(C23:N23)</f>
        <v>-2191.5599999999995</v>
      </c>
    </row>
    <row r="24" spans="1:16" s="38" customFormat="1" ht="15" customHeight="1" x14ac:dyDescent="0.2">
      <c r="A24" s="56" t="s">
        <v>13</v>
      </c>
      <c r="B24" s="57"/>
      <c r="C24" s="58">
        <f t="shared" ref="C24:F24" si="8">SUM(C21:C23)</f>
        <v>-5895.42</v>
      </c>
      <c r="D24" s="58">
        <f t="shared" si="8"/>
        <v>-5177.6499999999996</v>
      </c>
      <c r="E24" s="58">
        <f t="shared" si="8"/>
        <v>-5705.5199999999995</v>
      </c>
      <c r="F24" s="58">
        <f t="shared" si="8"/>
        <v>-5505.75</v>
      </c>
      <c r="G24" s="58">
        <f t="shared" ref="G24:I24" si="9">SUM(G21:G23)</f>
        <v>-5424.4400000000005</v>
      </c>
      <c r="H24" s="58">
        <f t="shared" si="9"/>
        <v>-5383.79</v>
      </c>
      <c r="I24" s="58">
        <f t="shared" si="9"/>
        <v>-5612.4699999999993</v>
      </c>
      <c r="J24" s="58">
        <f t="shared" ref="J24:K24" si="10">SUM(J21:J23)</f>
        <v>-5622.8900000000012</v>
      </c>
      <c r="K24" s="58">
        <f t="shared" si="10"/>
        <v>-5606.88</v>
      </c>
      <c r="L24" s="58">
        <f t="shared" ref="L24:M24" si="11">SUM(L21:L23)</f>
        <v>-5907.54</v>
      </c>
      <c r="M24" s="58">
        <f t="shared" si="11"/>
        <v>-5978.66</v>
      </c>
      <c r="N24" s="58">
        <f t="shared" ref="N24" si="12">SUM(N21:N23)</f>
        <v>0</v>
      </c>
      <c r="O24" s="4"/>
      <c r="P24" s="58">
        <f t="shared" ref="P24" si="13">SUM(P21:P23)</f>
        <v>-61821.01</v>
      </c>
    </row>
    <row r="25" spans="1:16" s="49" customFormat="1" ht="15" customHeight="1" x14ac:dyDescent="0.2">
      <c r="A25" s="48" t="s">
        <v>14</v>
      </c>
      <c r="C25" s="55">
        <v>-1307.07</v>
      </c>
      <c r="D25" s="55">
        <v>-1396.96</v>
      </c>
      <c r="E25" s="55">
        <v>-1280.27</v>
      </c>
      <c r="F25" s="55">
        <v>-1406.57</v>
      </c>
      <c r="G25" s="55">
        <v>-1524.17</v>
      </c>
      <c r="H25" s="55">
        <v>-1451.09</v>
      </c>
      <c r="I25" s="55">
        <v>-1390.71</v>
      </c>
      <c r="J25" s="55">
        <v>-1220.0899999999999</v>
      </c>
      <c r="K25" s="55">
        <v>-1525.85</v>
      </c>
      <c r="L25" s="55">
        <v>-1328.09</v>
      </c>
      <c r="M25" s="55">
        <v>-1362.66</v>
      </c>
      <c r="N25" s="55"/>
      <c r="O25" s="4"/>
      <c r="P25" s="50">
        <f>SUM(C25:N25)</f>
        <v>-15193.53</v>
      </c>
    </row>
    <row r="26" spans="1:16" s="49" customFormat="1" ht="15" customHeight="1" x14ac:dyDescent="0.2">
      <c r="A26" s="48" t="s">
        <v>15</v>
      </c>
      <c r="C26" s="55">
        <v>-849.2</v>
      </c>
      <c r="D26" s="55">
        <v>-1028.6600000000001</v>
      </c>
      <c r="E26" s="55">
        <v>-879.44</v>
      </c>
      <c r="F26" s="55">
        <v>-472.39</v>
      </c>
      <c r="G26" s="55">
        <v>-1509.24</v>
      </c>
      <c r="H26" s="55">
        <v>-882</v>
      </c>
      <c r="I26" s="55">
        <v>-847.16</v>
      </c>
      <c r="J26" s="55">
        <v>-712.69</v>
      </c>
      <c r="K26" s="55">
        <v>-677.43</v>
      </c>
      <c r="L26" s="55">
        <v>-580.80999999999995</v>
      </c>
      <c r="M26" s="55">
        <v>-644.25</v>
      </c>
      <c r="N26" s="55"/>
      <c r="O26" s="4"/>
      <c r="P26" s="50">
        <f>SUM(C26:N26)</f>
        <v>-9083.27</v>
      </c>
    </row>
    <row r="27" spans="1:16" s="49" customFormat="1" ht="15" customHeight="1" x14ac:dyDescent="0.2">
      <c r="A27" s="48" t="s">
        <v>7</v>
      </c>
      <c r="C27" s="55">
        <v>-96.15</v>
      </c>
      <c r="D27" s="55">
        <v>-92.68</v>
      </c>
      <c r="E27" s="55">
        <v>-86.34</v>
      </c>
      <c r="F27" s="55">
        <v>-11.07</v>
      </c>
      <c r="G27" s="55">
        <v>-89.37</v>
      </c>
      <c r="H27" s="55">
        <v>-201.64</v>
      </c>
      <c r="I27" s="55">
        <v>-88.25</v>
      </c>
      <c r="J27" s="55">
        <v>-128.6</v>
      </c>
      <c r="K27" s="55">
        <v>-13.53</v>
      </c>
      <c r="L27" s="55">
        <v>-19.32</v>
      </c>
      <c r="M27" s="55">
        <v>-17.739999999999998</v>
      </c>
      <c r="N27" s="55"/>
      <c r="O27" s="4"/>
      <c r="P27" s="50">
        <f>SUM(C27:N27)</f>
        <v>-844.69</v>
      </c>
    </row>
    <row r="28" spans="1:16" s="49" customFormat="1" ht="15" customHeight="1" x14ac:dyDescent="0.2">
      <c r="A28" s="48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4"/>
      <c r="P28" s="55"/>
    </row>
    <row r="29" spans="1:16" s="11" customFormat="1" ht="15" customHeight="1" x14ac:dyDescent="0.2">
      <c r="A29" s="51" t="s">
        <v>8</v>
      </c>
      <c r="B29" s="51"/>
      <c r="C29" s="52">
        <f t="shared" ref="C29:F29" si="14">SUM(C24:C27)</f>
        <v>-8147.8399999999992</v>
      </c>
      <c r="D29" s="52">
        <f t="shared" si="14"/>
        <v>-7695.95</v>
      </c>
      <c r="E29" s="52">
        <f t="shared" si="14"/>
        <v>-7951.57</v>
      </c>
      <c r="F29" s="52">
        <f t="shared" si="14"/>
        <v>-7395.78</v>
      </c>
      <c r="G29" s="52">
        <f t="shared" ref="G29:I29" si="15">SUM(G24:G27)</f>
        <v>-8547.2200000000012</v>
      </c>
      <c r="H29" s="52">
        <f t="shared" si="15"/>
        <v>-7918.52</v>
      </c>
      <c r="I29" s="52">
        <f t="shared" si="15"/>
        <v>-7938.5899999999992</v>
      </c>
      <c r="J29" s="52">
        <f t="shared" ref="J29:K29" si="16">SUM(J24:J27)</f>
        <v>-7684.2700000000023</v>
      </c>
      <c r="K29" s="52">
        <f t="shared" si="16"/>
        <v>-7823.69</v>
      </c>
      <c r="L29" s="52">
        <f t="shared" ref="L29:M29" si="17">SUM(L24:L27)</f>
        <v>-7835.76</v>
      </c>
      <c r="M29" s="52">
        <f t="shared" si="17"/>
        <v>-8003.3099999999995</v>
      </c>
      <c r="N29" s="52">
        <f t="shared" ref="N29" si="18">SUM(N24:N27)</f>
        <v>0</v>
      </c>
      <c r="O29" s="4"/>
      <c r="P29" s="52">
        <f t="shared" ref="P29" si="19">SUM(P24:P27)</f>
        <v>-86942.500000000015</v>
      </c>
    </row>
    <row r="30" spans="1:16" s="43" customFormat="1" ht="15" customHeight="1" x14ac:dyDescent="0.2"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4"/>
      <c r="P30" s="53"/>
    </row>
    <row r="31" spans="1:16" s="47" customFormat="1" ht="15" customHeight="1" x14ac:dyDescent="0.2">
      <c r="A31" s="47" t="s">
        <v>16</v>
      </c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4"/>
      <c r="P31" s="54"/>
    </row>
    <row r="32" spans="1:16" s="49" customFormat="1" ht="15" customHeight="1" x14ac:dyDescent="0.2">
      <c r="A32" s="48" t="s">
        <v>17</v>
      </c>
      <c r="C32" s="55">
        <v>0</v>
      </c>
      <c r="D32" s="55">
        <v>0</v>
      </c>
      <c r="E32" s="55">
        <v>0</v>
      </c>
      <c r="F32" s="55">
        <v>0</v>
      </c>
      <c r="G32" s="55">
        <v>0</v>
      </c>
      <c r="H32" s="55">
        <v>0</v>
      </c>
      <c r="I32" s="50">
        <v>0</v>
      </c>
      <c r="J32" s="50">
        <v>0</v>
      </c>
      <c r="K32" s="50">
        <v>0</v>
      </c>
      <c r="L32" s="50">
        <v>0</v>
      </c>
      <c r="M32" s="50">
        <v>0</v>
      </c>
      <c r="N32" s="50"/>
      <c r="O32" s="4"/>
      <c r="P32" s="50">
        <f>SUM(C32:N32)</f>
        <v>0</v>
      </c>
    </row>
    <row r="33" spans="1:16" s="49" customFormat="1" ht="15" customHeight="1" x14ac:dyDescent="0.2">
      <c r="A33" s="48" t="s">
        <v>18</v>
      </c>
      <c r="C33" s="55">
        <v>0</v>
      </c>
      <c r="D33" s="55">
        <v>0</v>
      </c>
      <c r="E33" s="55">
        <v>0</v>
      </c>
      <c r="F33" s="55">
        <v>0</v>
      </c>
      <c r="G33" s="55">
        <v>0</v>
      </c>
      <c r="H33" s="55">
        <v>0</v>
      </c>
      <c r="I33" s="50">
        <v>0</v>
      </c>
      <c r="J33" s="50">
        <v>0</v>
      </c>
      <c r="K33" s="50">
        <v>0</v>
      </c>
      <c r="L33" s="50">
        <v>0</v>
      </c>
      <c r="M33" s="50">
        <v>0</v>
      </c>
      <c r="N33" s="50"/>
      <c r="O33" s="4"/>
      <c r="P33" s="50">
        <f>SUM(C33:N33)</f>
        <v>0</v>
      </c>
    </row>
    <row r="34" spans="1:16" s="49" customFormat="1" ht="15" customHeight="1" x14ac:dyDescent="0.2">
      <c r="A34" s="48" t="s">
        <v>19</v>
      </c>
      <c r="C34" s="55">
        <v>-149.94</v>
      </c>
      <c r="D34" s="55">
        <v>-17.72</v>
      </c>
      <c r="E34" s="55">
        <f>-100.52-0.6</f>
        <v>-101.11999999999999</v>
      </c>
      <c r="F34" s="55">
        <v>-13.72</v>
      </c>
      <c r="G34" s="55">
        <v>-149.74</v>
      </c>
      <c r="H34" s="55">
        <v>-139.5</v>
      </c>
      <c r="I34" s="55">
        <v>-87.39</v>
      </c>
      <c r="J34" s="55">
        <v>-13.72</v>
      </c>
      <c r="K34" s="55">
        <v>-144.36000000000001</v>
      </c>
      <c r="L34" s="55">
        <v>-4</v>
      </c>
      <c r="M34" s="55">
        <v>-74.819999999999993</v>
      </c>
      <c r="N34" s="55"/>
      <c r="O34" s="4"/>
      <c r="P34" s="50">
        <f>SUM(C34:N34)</f>
        <v>-896.03</v>
      </c>
    </row>
    <row r="35" spans="1:16" s="26" customFormat="1" ht="15" customHeight="1" x14ac:dyDescent="0.2">
      <c r="A35" s="51" t="s">
        <v>8</v>
      </c>
      <c r="B35" s="51"/>
      <c r="C35" s="52">
        <f t="shared" ref="C35:F35" si="20">SUM(C32:C34)</f>
        <v>-149.94</v>
      </c>
      <c r="D35" s="52">
        <f t="shared" si="20"/>
        <v>-17.72</v>
      </c>
      <c r="E35" s="52">
        <f t="shared" si="20"/>
        <v>-101.11999999999999</v>
      </c>
      <c r="F35" s="52">
        <f t="shared" si="20"/>
        <v>-13.72</v>
      </c>
      <c r="G35" s="52">
        <f t="shared" ref="G35:I35" si="21">SUM(G32:G34)</f>
        <v>-149.74</v>
      </c>
      <c r="H35" s="52">
        <f t="shared" si="21"/>
        <v>-139.5</v>
      </c>
      <c r="I35" s="52">
        <f t="shared" si="21"/>
        <v>-87.39</v>
      </c>
      <c r="J35" s="52">
        <f t="shared" ref="J35:K35" si="22">SUM(J32:J34)</f>
        <v>-13.72</v>
      </c>
      <c r="K35" s="52">
        <f t="shared" si="22"/>
        <v>-144.36000000000001</v>
      </c>
      <c r="L35" s="52">
        <f t="shared" ref="L35:M35" si="23">SUM(L32:L34)</f>
        <v>-4</v>
      </c>
      <c r="M35" s="52">
        <f t="shared" si="23"/>
        <v>-74.819999999999993</v>
      </c>
      <c r="N35" s="52">
        <f t="shared" ref="N35" si="24">SUM(N32:N34)</f>
        <v>0</v>
      </c>
      <c r="O35" s="4"/>
      <c r="P35" s="52">
        <f t="shared" ref="P35" si="25">SUM(P32:P34)</f>
        <v>-896.03</v>
      </c>
    </row>
    <row r="36" spans="1:16" ht="15" customHeight="1" x14ac:dyDescent="0.2">
      <c r="A36" s="43"/>
      <c r="B36" s="4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4"/>
      <c r="P36" s="53"/>
    </row>
    <row r="37" spans="1:16" s="11" customFormat="1" ht="15" customHeight="1" x14ac:dyDescent="0.2">
      <c r="A37" s="59" t="s">
        <v>20</v>
      </c>
      <c r="B37" s="60"/>
      <c r="C37" s="61">
        <f t="shared" ref="C37:F37" si="26">C18+C29+C35</f>
        <v>-1212.059999999999</v>
      </c>
      <c r="D37" s="61">
        <f t="shared" si="26"/>
        <v>-633.66999999999985</v>
      </c>
      <c r="E37" s="61">
        <f t="shared" si="26"/>
        <v>2031.8400000000011</v>
      </c>
      <c r="F37" s="61">
        <f t="shared" si="26"/>
        <v>2684.8300000000004</v>
      </c>
      <c r="G37" s="61">
        <f t="shared" ref="G37:I37" si="27">G18+G29+G35</f>
        <v>1418.1799999999982</v>
      </c>
      <c r="H37" s="61">
        <f t="shared" si="27"/>
        <v>-934.1200000000008</v>
      </c>
      <c r="I37" s="91">
        <f t="shared" si="27"/>
        <v>-904.58999999999889</v>
      </c>
      <c r="J37" s="91">
        <f t="shared" ref="J37:K37" si="28">J18+J29+J35</f>
        <v>-583.95000000000232</v>
      </c>
      <c r="K37" s="91">
        <f t="shared" si="28"/>
        <v>5218.9599999999991</v>
      </c>
      <c r="L37" s="91">
        <f t="shared" ref="L37:M37" si="29">L18+L29+L35</f>
        <v>600.93000000000029</v>
      </c>
      <c r="M37" s="91">
        <f t="shared" si="29"/>
        <v>381.96000000000066</v>
      </c>
      <c r="N37" s="91">
        <f t="shared" ref="N37" si="30">N18+N29+N35</f>
        <v>0</v>
      </c>
      <c r="O37" s="4"/>
      <c r="P37" s="61">
        <f t="shared" ref="P37" si="31">P18+P29+P35</f>
        <v>8068.3099999999822</v>
      </c>
    </row>
    <row r="38" spans="1:16" s="29" customFormat="1" ht="15" customHeight="1" x14ac:dyDescent="0.2">
      <c r="A38" s="62"/>
      <c r="B38" s="62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4"/>
      <c r="P38" s="63"/>
    </row>
    <row r="39" spans="1:16" s="33" customFormat="1" ht="15" customHeight="1" x14ac:dyDescent="0.2">
      <c r="A39" s="64" t="s">
        <v>21</v>
      </c>
      <c r="B39" s="62"/>
      <c r="C39" s="65">
        <v>-1.1100000000000001</v>
      </c>
      <c r="D39" s="65">
        <v>-15.3</v>
      </c>
      <c r="E39" s="65">
        <f>-9.62-0.6</f>
        <v>-10.219999999999999</v>
      </c>
      <c r="F39" s="65">
        <v>-28.63</v>
      </c>
      <c r="G39" s="65">
        <v>-4.3499999999999996</v>
      </c>
      <c r="H39" s="65">
        <v>0</v>
      </c>
      <c r="I39" s="65">
        <v>0</v>
      </c>
      <c r="J39" s="65">
        <v>-8.31</v>
      </c>
      <c r="K39" s="65">
        <v>-5.41</v>
      </c>
      <c r="L39" s="65">
        <v>-2.58</v>
      </c>
      <c r="M39" s="65">
        <v>-26.47</v>
      </c>
      <c r="N39" s="65"/>
      <c r="O39" s="4"/>
      <c r="P39" s="50">
        <f>SUM(C39:N39)</f>
        <v>-102.38</v>
      </c>
    </row>
    <row r="40" spans="1:16" s="43" customFormat="1" ht="15" customHeight="1" x14ac:dyDescent="0.2"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4"/>
      <c r="P40" s="53"/>
    </row>
    <row r="41" spans="1:16" s="33" customFormat="1" ht="15" customHeight="1" x14ac:dyDescent="0.2">
      <c r="A41" s="51" t="s">
        <v>22</v>
      </c>
      <c r="B41" s="51"/>
      <c r="C41" s="52">
        <f t="shared" ref="C41:F41" si="32">C9+C37+C39</f>
        <v>-1364.2400000000014</v>
      </c>
      <c r="D41" s="52">
        <f t="shared" si="32"/>
        <v>-2013.2100000000012</v>
      </c>
      <c r="E41" s="52">
        <f t="shared" si="32"/>
        <v>8.4099999999998829</v>
      </c>
      <c r="F41" s="52">
        <f t="shared" si="32"/>
        <v>2664.61</v>
      </c>
      <c r="G41" s="52">
        <f t="shared" ref="G41:H41" si="33">G9+G37+G39</f>
        <v>4078.4399999999982</v>
      </c>
      <c r="H41" s="52">
        <f t="shared" si="33"/>
        <v>3144.3199999999974</v>
      </c>
      <c r="I41" s="52">
        <f t="shared" ref="I41:J41" si="34">I9+I37+I39</f>
        <v>2239.7299999999987</v>
      </c>
      <c r="J41" s="52">
        <f t="shared" si="34"/>
        <v>1647.4699999999964</v>
      </c>
      <c r="K41" s="52">
        <f t="shared" ref="K41:L41" si="35">K9+K37+K39</f>
        <v>6861.0199999999959</v>
      </c>
      <c r="L41" s="52">
        <f t="shared" si="35"/>
        <v>7459.3699999999963</v>
      </c>
      <c r="M41" s="52">
        <f t="shared" ref="M41:N41" si="36">M9+M37+M39</f>
        <v>7814.8599999999969</v>
      </c>
      <c r="N41" s="52">
        <f t="shared" si="36"/>
        <v>7814.8599999999969</v>
      </c>
      <c r="O41" s="4"/>
      <c r="P41" s="52">
        <f t="shared" ref="P41" si="37">P9+P37+P39</f>
        <v>7814.8599999999797</v>
      </c>
    </row>
    <row r="43" spans="1:16" ht="15.95" customHeight="1" x14ac:dyDescent="0.25">
      <c r="A43" s="66"/>
    </row>
    <row r="45" spans="1:16" x14ac:dyDescent="0.25">
      <c r="C45" s="93"/>
      <c r="D45" s="93"/>
      <c r="E45" s="93"/>
      <c r="F45" s="93"/>
      <c r="G45" s="93"/>
      <c r="H45" s="93"/>
    </row>
  </sheetData>
  <mergeCells count="5">
    <mergeCell ref="A1:B1"/>
    <mergeCell ref="A2:B2"/>
    <mergeCell ref="A3:P3"/>
    <mergeCell ref="A4:P4"/>
    <mergeCell ref="P6:P7"/>
  </mergeCells>
  <phoneticPr fontId="18" type="noConversion"/>
  <printOptions horizontalCentered="1"/>
  <pageMargins left="0.47244094488188981" right="0.47244094488188981" top="0.78740157480314965" bottom="0.59055118110236227" header="0.59055118110236227" footer="0.31496062992125984"/>
  <pageSetup paperSize="9" scale="65" orientation="landscape" r:id="rId1"/>
  <headerFooter>
    <oddFooter>&amp;C&amp;8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8756F-FA51-4691-A023-B5DDA6BE567F}">
  <dimension ref="A1:M19"/>
  <sheetViews>
    <sheetView showGridLines="0" zoomScale="80" zoomScaleNormal="80" workbookViewId="0">
      <selection activeCell="L9" sqref="L9"/>
    </sheetView>
  </sheetViews>
  <sheetFormatPr defaultColWidth="9.140625" defaultRowHeight="15" x14ac:dyDescent="0.25"/>
  <cols>
    <col min="1" max="1" width="69.140625" style="1" customWidth="1"/>
    <col min="2" max="2" width="2.7109375" style="1" customWidth="1"/>
    <col min="3" max="13" width="13.140625" style="1" customWidth="1"/>
    <col min="14" max="14" width="9.140625" style="1" customWidth="1"/>
    <col min="15" max="15" width="6.85546875" style="1" customWidth="1"/>
    <col min="16" max="18" width="9.140625" style="1"/>
    <col min="19" max="21" width="16.42578125" style="1" customWidth="1"/>
    <col min="22" max="16384" width="9.140625" style="1"/>
  </cols>
  <sheetData>
    <row r="1" spans="1:13" ht="48" customHeight="1" x14ac:dyDescent="0.25">
      <c r="A1" s="124"/>
      <c r="B1" s="124"/>
    </row>
    <row r="2" spans="1:13" ht="21.95" customHeight="1" x14ac:dyDescent="0.25">
      <c r="A2" s="124"/>
      <c r="B2" s="124"/>
    </row>
    <row r="3" spans="1:13" ht="18" customHeight="1" x14ac:dyDescent="0.25">
      <c r="A3" s="127" t="s">
        <v>47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</row>
    <row r="4" spans="1:13" ht="19.5" customHeight="1" x14ac:dyDescent="0.25">
      <c r="A4" s="128" t="s">
        <v>48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</row>
    <row r="5" spans="1:13" ht="27" customHeight="1" x14ac:dyDescent="0.25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</row>
    <row r="6" spans="1:13" s="6" customFormat="1" x14ac:dyDescent="0.25">
      <c r="A6" s="39"/>
      <c r="B6" s="39"/>
      <c r="C6" s="40" t="s">
        <v>43</v>
      </c>
      <c r="D6" s="40" t="s">
        <v>38</v>
      </c>
      <c r="E6" s="40" t="s">
        <v>32</v>
      </c>
      <c r="F6" s="40" t="s">
        <v>33</v>
      </c>
      <c r="G6" s="40" t="s">
        <v>34</v>
      </c>
      <c r="H6" s="40" t="s">
        <v>35</v>
      </c>
      <c r="I6" s="40" t="s">
        <v>36</v>
      </c>
      <c r="J6" s="40" t="s">
        <v>37</v>
      </c>
      <c r="K6" s="40" t="s">
        <v>39</v>
      </c>
      <c r="L6" s="40" t="s">
        <v>40</v>
      </c>
      <c r="M6" s="40" t="s">
        <v>41</v>
      </c>
    </row>
    <row r="7" spans="1:13" s="8" customFormat="1" ht="12" thickBot="1" x14ac:dyDescent="0.3">
      <c r="A7" s="41"/>
      <c r="B7" s="41"/>
      <c r="C7" s="42">
        <v>2025</v>
      </c>
      <c r="D7" s="42">
        <v>2025</v>
      </c>
      <c r="E7" s="42">
        <v>2025</v>
      </c>
      <c r="F7" s="42">
        <v>2025</v>
      </c>
      <c r="G7" s="42">
        <v>2025</v>
      </c>
      <c r="H7" s="42">
        <v>2025</v>
      </c>
      <c r="I7" s="42">
        <v>2025</v>
      </c>
      <c r="J7" s="42">
        <v>2025</v>
      </c>
      <c r="K7" s="42">
        <v>2025</v>
      </c>
      <c r="L7" s="42">
        <v>2025</v>
      </c>
      <c r="M7" s="42">
        <v>2025</v>
      </c>
    </row>
    <row r="8" spans="1:13" x14ac:dyDescent="0.25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</row>
    <row r="9" spans="1:13" s="73" customFormat="1" ht="30" customHeight="1" thickBot="1" x14ac:dyDescent="0.3">
      <c r="A9" s="70" t="s">
        <v>23</v>
      </c>
      <c r="B9" s="71"/>
      <c r="C9" s="72">
        <v>-1364.2400000000014</v>
      </c>
      <c r="D9" s="72">
        <v>-2013.2100000000012</v>
      </c>
      <c r="E9" s="72">
        <v>8</v>
      </c>
      <c r="F9" s="72">
        <v>2664.61</v>
      </c>
      <c r="G9" s="72">
        <v>4078</v>
      </c>
      <c r="H9" s="72">
        <v>3144.3199999999974</v>
      </c>
      <c r="I9" s="72">
        <v>2239.7299999999987</v>
      </c>
      <c r="J9" s="72">
        <v>1647.4699999999964</v>
      </c>
      <c r="K9" s="72">
        <v>6861.0199999999959</v>
      </c>
      <c r="L9" s="72">
        <v>7459.3699999999963</v>
      </c>
      <c r="M9" s="72">
        <v>7814.8599999999969</v>
      </c>
    </row>
    <row r="10" spans="1:13" s="75" customFormat="1" ht="30" customHeight="1" x14ac:dyDescent="0.25">
      <c r="A10" s="74"/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</row>
    <row r="11" spans="1:13" s="79" customFormat="1" ht="30" customHeight="1" x14ac:dyDescent="0.25">
      <c r="A11" s="76" t="s">
        <v>30</v>
      </c>
      <c r="B11" s="77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</row>
    <row r="12" spans="1:13" s="79" customFormat="1" ht="20.100000000000001" customHeight="1" x14ac:dyDescent="0.25">
      <c r="A12" s="80"/>
      <c r="B12" s="77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</row>
    <row r="13" spans="1:13" s="79" customFormat="1" ht="30" customHeight="1" x14ac:dyDescent="0.25">
      <c r="A13" s="82" t="s">
        <v>24</v>
      </c>
      <c r="B13" s="77"/>
      <c r="C13" s="83">
        <v>302</v>
      </c>
      <c r="D13" s="83">
        <v>636</v>
      </c>
      <c r="E13" s="83">
        <v>957</v>
      </c>
      <c r="F13" s="83">
        <v>1272</v>
      </c>
      <c r="G13" s="83">
        <v>1612</v>
      </c>
      <c r="H13" s="83">
        <v>1954</v>
      </c>
      <c r="I13" s="83">
        <v>2309</v>
      </c>
      <c r="J13" s="83">
        <v>2650</v>
      </c>
      <c r="K13" s="83">
        <v>3049</v>
      </c>
      <c r="L13" s="83">
        <v>3390</v>
      </c>
      <c r="M13" s="83">
        <v>2191.56</v>
      </c>
    </row>
    <row r="14" spans="1:13" s="79" customFormat="1" ht="45.75" customHeight="1" x14ac:dyDescent="0.25">
      <c r="A14" s="82" t="s">
        <v>25</v>
      </c>
      <c r="B14" s="77"/>
      <c r="C14" s="83">
        <v>1262</v>
      </c>
      <c r="D14" s="83">
        <v>1449</v>
      </c>
      <c r="E14" s="83">
        <v>-1</v>
      </c>
      <c r="F14" s="83">
        <v>-57</v>
      </c>
      <c r="G14" s="83">
        <v>15</v>
      </c>
      <c r="H14" s="83">
        <v>1</v>
      </c>
      <c r="I14" s="83">
        <v>-43</v>
      </c>
      <c r="J14" s="83">
        <v>-73</v>
      </c>
      <c r="K14" s="83">
        <v>-10</v>
      </c>
      <c r="L14" s="83">
        <v>13</v>
      </c>
      <c r="M14" s="83">
        <v>-26</v>
      </c>
    </row>
    <row r="15" spans="1:13" s="79" customFormat="1" ht="30" customHeight="1" x14ac:dyDescent="0.25">
      <c r="A15" s="82" t="s">
        <v>26</v>
      </c>
      <c r="B15" s="77"/>
      <c r="C15" s="83">
        <f>-67-0.4</f>
        <v>-67.400000000000006</v>
      </c>
      <c r="D15" s="83">
        <v>-58</v>
      </c>
      <c r="E15" s="83">
        <v>0</v>
      </c>
      <c r="F15" s="83">
        <v>-1</v>
      </c>
      <c r="G15" s="83">
        <v>19</v>
      </c>
      <c r="H15" s="83">
        <v>0</v>
      </c>
      <c r="I15" s="83">
        <v>0</v>
      </c>
      <c r="J15" s="83">
        <v>0</v>
      </c>
      <c r="K15" s="83">
        <v>0</v>
      </c>
      <c r="L15" s="83">
        <v>-26</v>
      </c>
      <c r="M15" s="83">
        <v>0</v>
      </c>
    </row>
    <row r="16" spans="1:13" s="75" customFormat="1" ht="30" customHeight="1" x14ac:dyDescent="0.25">
      <c r="A16" s="82" t="s">
        <v>27</v>
      </c>
      <c r="B16" s="77"/>
      <c r="C16" s="83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</row>
    <row r="17" spans="1:13" s="87" customFormat="1" ht="20.100000000000001" customHeight="1" x14ac:dyDescent="0.25">
      <c r="A17" s="84"/>
      <c r="B17" s="85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</row>
    <row r="18" spans="1:13" s="79" customFormat="1" ht="30" customHeight="1" thickBot="1" x14ac:dyDescent="0.3">
      <c r="A18" s="88" t="s">
        <v>28</v>
      </c>
      <c r="B18" s="89"/>
      <c r="C18" s="90">
        <f t="shared" ref="C18:D18" si="0">SUM(C9:C16)</f>
        <v>132.35999999999862</v>
      </c>
      <c r="D18" s="90">
        <f t="shared" si="0"/>
        <v>13.789999999998827</v>
      </c>
      <c r="E18" s="90">
        <f t="shared" ref="E18:F18" si="1">SUM(E9:E16)</f>
        <v>964</v>
      </c>
      <c r="F18" s="90">
        <f t="shared" si="1"/>
        <v>3878.61</v>
      </c>
      <c r="G18" s="90">
        <f t="shared" ref="G18:H18" si="2">SUM(G9:G16)</f>
        <v>5724</v>
      </c>
      <c r="H18" s="90">
        <f t="shared" si="2"/>
        <v>5099.3199999999979</v>
      </c>
      <c r="I18" s="90">
        <f t="shared" ref="I18:J18" si="3">SUM(I9:I16)</f>
        <v>4505.7299999999987</v>
      </c>
      <c r="J18" s="90">
        <f t="shared" si="3"/>
        <v>4224.4699999999966</v>
      </c>
      <c r="K18" s="90">
        <f t="shared" ref="K18:L18" si="4">SUM(K9:K16)</f>
        <v>9900.0199999999968</v>
      </c>
      <c r="L18" s="90">
        <f t="shared" si="4"/>
        <v>10836.369999999995</v>
      </c>
      <c r="M18" s="90">
        <f t="shared" ref="M18" si="5">SUM(M9:M16)</f>
        <v>9980.4199999999964</v>
      </c>
    </row>
    <row r="19" spans="1:13" ht="15.95" customHeight="1" x14ac:dyDescent="0.25"/>
  </sheetData>
  <mergeCells count="4">
    <mergeCell ref="A1:B1"/>
    <mergeCell ref="A2:B2"/>
    <mergeCell ref="A3:K3"/>
    <mergeCell ref="A4:K4"/>
  </mergeCells>
  <phoneticPr fontId="18" type="noConversion"/>
  <printOptions horizontalCentered="1"/>
  <pageMargins left="0.47244094488188981" right="0.47244094488188981" top="0.78740157480314965" bottom="0.59055118110236227" header="0.59055118110236227" footer="0.31496062992125984"/>
  <pageSetup paperSize="9" scale="62" orientation="landscape" r:id="rId1"/>
  <headerFooter>
    <oddFooter>&amp;C&amp;8 &amp;P de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DAB7C-DD52-466E-95E6-1FDA84875883}">
  <dimension ref="A1:P46"/>
  <sheetViews>
    <sheetView showGridLines="0" tabSelected="1" zoomScale="70" zoomScaleNormal="70" workbookViewId="0">
      <pane xSplit="2" ySplit="9" topLeftCell="C10" activePane="bottomRight" state="frozen"/>
      <selection activeCell="F45" sqref="F45"/>
      <selection pane="topRight" activeCell="F45" sqref="F45"/>
      <selection pane="bottomLeft" activeCell="F45" sqref="F45"/>
      <selection pane="bottomRight" activeCell="L9" sqref="L9"/>
    </sheetView>
  </sheetViews>
  <sheetFormatPr defaultColWidth="9.140625" defaultRowHeight="15" x14ac:dyDescent="0.25"/>
  <cols>
    <col min="1" max="1" width="62.85546875" style="1" customWidth="1"/>
    <col min="2" max="2" width="2.7109375" style="1" customWidth="1"/>
    <col min="3" max="8" width="12.28515625" style="1" customWidth="1"/>
    <col min="9" max="11" width="10.5703125" style="1" customWidth="1"/>
    <col min="12" max="12" width="10" style="1" customWidth="1"/>
    <col min="13" max="13" width="9.28515625" style="1" customWidth="1"/>
    <col min="14" max="14" width="6.28515625" style="1" hidden="1" customWidth="1"/>
    <col min="15" max="15" width="3" style="1" customWidth="1"/>
    <col min="16" max="16" width="12.28515625" style="1" customWidth="1"/>
    <col min="17" max="16384" width="9.140625" style="1"/>
  </cols>
  <sheetData>
    <row r="1" spans="1:16" ht="53.25" customHeight="1" x14ac:dyDescent="0.25">
      <c r="A1" s="124"/>
      <c r="B1" s="124"/>
    </row>
    <row r="2" spans="1:16" ht="21.95" customHeight="1" x14ac:dyDescent="0.25">
      <c r="A2" s="124"/>
      <c r="B2" s="124"/>
    </row>
    <row r="3" spans="1:16" ht="33.75" customHeight="1" x14ac:dyDescent="0.25">
      <c r="A3" s="127" t="s">
        <v>50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</row>
    <row r="4" spans="1:16" ht="21.95" customHeight="1" x14ac:dyDescent="0.25">
      <c r="A4" s="129" t="s">
        <v>49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</row>
    <row r="5" spans="1:16" s="4" customFormat="1" ht="21.95" customHeight="1" x14ac:dyDescent="0.25">
      <c r="A5" s="2"/>
      <c r="B5" s="3"/>
    </row>
    <row r="6" spans="1:16" s="39" customFormat="1" ht="14.25" x14ac:dyDescent="0.2">
      <c r="C6" s="40" t="s">
        <v>43</v>
      </c>
      <c r="D6" s="40" t="s">
        <v>38</v>
      </c>
      <c r="E6" s="40" t="s">
        <v>32</v>
      </c>
      <c r="F6" s="40" t="s">
        <v>33</v>
      </c>
      <c r="G6" s="40" t="s">
        <v>34</v>
      </c>
      <c r="H6" s="40" t="s">
        <v>35</v>
      </c>
      <c r="I6" s="40" t="s">
        <v>36</v>
      </c>
      <c r="J6" s="40" t="s">
        <v>37</v>
      </c>
      <c r="K6" s="40" t="s">
        <v>39</v>
      </c>
      <c r="L6" s="40" t="s">
        <v>40</v>
      </c>
      <c r="M6" s="40" t="s">
        <v>41</v>
      </c>
      <c r="N6" s="40" t="s">
        <v>42</v>
      </c>
      <c r="O6" s="4"/>
      <c r="P6" s="130">
        <v>2025</v>
      </c>
    </row>
    <row r="7" spans="1:16" s="41" customFormat="1" ht="15.75" customHeight="1" thickBot="1" x14ac:dyDescent="0.25">
      <c r="C7" s="42">
        <v>2025</v>
      </c>
      <c r="D7" s="42">
        <v>2025</v>
      </c>
      <c r="E7" s="42">
        <v>2025</v>
      </c>
      <c r="F7" s="42">
        <v>2025</v>
      </c>
      <c r="G7" s="42">
        <v>2025</v>
      </c>
      <c r="H7" s="42">
        <v>2025</v>
      </c>
      <c r="I7" s="42">
        <v>2025</v>
      </c>
      <c r="J7" s="42">
        <v>2025</v>
      </c>
      <c r="K7" s="42">
        <v>2025</v>
      </c>
      <c r="L7" s="42">
        <v>2025</v>
      </c>
      <c r="M7" s="42">
        <v>2025</v>
      </c>
      <c r="N7" s="42">
        <v>2025</v>
      </c>
      <c r="O7" s="4"/>
      <c r="P7" s="131"/>
    </row>
    <row r="8" spans="1:16" s="43" customFormat="1" ht="7.5" customHeight="1" x14ac:dyDescent="0.2">
      <c r="O8" s="4"/>
    </row>
    <row r="9" spans="1:16" s="45" customFormat="1" ht="21.75" customHeight="1" thickBot="1" x14ac:dyDescent="0.25">
      <c r="A9" s="44" t="s">
        <v>0</v>
      </c>
      <c r="C9" s="46">
        <f>41.63+1.35</f>
        <v>42.980000000000004</v>
      </c>
      <c r="D9" s="46">
        <f t="shared" ref="D9:N9" si="0">C41</f>
        <v>43.300000000000004</v>
      </c>
      <c r="E9" s="46">
        <f t="shared" si="0"/>
        <v>43.620000000000005</v>
      </c>
      <c r="F9" s="46">
        <f t="shared" si="0"/>
        <v>45.03</v>
      </c>
      <c r="G9" s="46">
        <f t="shared" si="0"/>
        <v>47.120000000000005</v>
      </c>
      <c r="H9" s="46">
        <f t="shared" si="0"/>
        <v>48.320000000000007</v>
      </c>
      <c r="I9" s="46">
        <f t="shared" si="0"/>
        <v>51.260000000000005</v>
      </c>
      <c r="J9" s="46">
        <f t="shared" si="0"/>
        <v>54.350000000000009</v>
      </c>
      <c r="K9" s="46">
        <f t="shared" si="0"/>
        <v>50.340000000000011</v>
      </c>
      <c r="L9" s="46">
        <f t="shared" si="0"/>
        <v>46.240000000000009</v>
      </c>
      <c r="M9" s="46">
        <f t="shared" si="0"/>
        <v>56.000000000000007</v>
      </c>
      <c r="N9" s="46">
        <f t="shared" si="0"/>
        <v>51.310000000000009</v>
      </c>
      <c r="O9" s="4"/>
      <c r="P9" s="46">
        <f>C9</f>
        <v>42.980000000000004</v>
      </c>
    </row>
    <row r="10" spans="1:16" s="43" customFormat="1" ht="14.25" x14ac:dyDescent="0.2">
      <c r="O10" s="4"/>
    </row>
    <row r="11" spans="1:16" s="47" customFormat="1" ht="15" customHeight="1" x14ac:dyDescent="0.2">
      <c r="A11" s="47" t="s">
        <v>1</v>
      </c>
      <c r="O11" s="4"/>
    </row>
    <row r="12" spans="1:16" s="49" customFormat="1" ht="15" customHeight="1" x14ac:dyDescent="0.2">
      <c r="A12" s="48" t="s">
        <v>2</v>
      </c>
      <c r="C12" s="50">
        <v>0</v>
      </c>
      <c r="D12" s="50">
        <v>0</v>
      </c>
      <c r="E12" s="50">
        <v>3.35</v>
      </c>
      <c r="F12" s="50">
        <v>3.17</v>
      </c>
      <c r="G12" s="50">
        <f>1.17-0.3</f>
        <v>0.86999999999999988</v>
      </c>
      <c r="H12" s="50">
        <v>2.61</v>
      </c>
      <c r="I12" s="50">
        <v>2.7</v>
      </c>
      <c r="J12" s="50">
        <v>3.09</v>
      </c>
      <c r="K12" s="50">
        <v>0.14000000000000001</v>
      </c>
      <c r="L12" s="50">
        <v>9.6</v>
      </c>
      <c r="M12" s="50">
        <v>1.23</v>
      </c>
      <c r="N12" s="50"/>
      <c r="O12" s="4"/>
      <c r="P12" s="50">
        <f t="shared" ref="P12:P17" si="1">SUM(C12:O12)</f>
        <v>26.76</v>
      </c>
    </row>
    <row r="13" spans="1:16" s="49" customFormat="1" ht="15" customHeight="1" x14ac:dyDescent="0.2">
      <c r="A13" s="48" t="s">
        <v>3</v>
      </c>
      <c r="C13" s="50">
        <v>0</v>
      </c>
      <c r="D13" s="50">
        <v>0</v>
      </c>
      <c r="E13" s="50">
        <v>0</v>
      </c>
      <c r="F13" s="50">
        <v>0</v>
      </c>
      <c r="G13" s="50">
        <v>0</v>
      </c>
      <c r="H13" s="50">
        <v>0</v>
      </c>
      <c r="I13" s="50">
        <v>0</v>
      </c>
      <c r="J13" s="50">
        <v>0</v>
      </c>
      <c r="K13" s="50">
        <v>0</v>
      </c>
      <c r="L13" s="50">
        <v>0</v>
      </c>
      <c r="M13" s="50">
        <v>0</v>
      </c>
      <c r="N13" s="50"/>
      <c r="O13" s="4"/>
      <c r="P13" s="50">
        <f t="shared" si="1"/>
        <v>0</v>
      </c>
    </row>
    <row r="14" spans="1:16" s="49" customFormat="1" ht="15" customHeight="1" x14ac:dyDescent="0.2">
      <c r="A14" s="48" t="s">
        <v>4</v>
      </c>
      <c r="C14" s="50">
        <v>0</v>
      </c>
      <c r="D14" s="50">
        <v>0</v>
      </c>
      <c r="E14" s="50">
        <v>0</v>
      </c>
      <c r="F14" s="50">
        <v>0</v>
      </c>
      <c r="G14" s="50">
        <v>0</v>
      </c>
      <c r="H14" s="50">
        <v>0</v>
      </c>
      <c r="I14" s="50">
        <v>0</v>
      </c>
      <c r="J14" s="50">
        <v>0</v>
      </c>
      <c r="K14" s="50">
        <v>0</v>
      </c>
      <c r="L14" s="50">
        <v>0</v>
      </c>
      <c r="M14" s="50">
        <v>0</v>
      </c>
      <c r="N14" s="50"/>
      <c r="O14" s="4"/>
      <c r="P14" s="50">
        <f t="shared" si="1"/>
        <v>0</v>
      </c>
    </row>
    <row r="15" spans="1:16" s="49" customFormat="1" ht="15" customHeight="1" x14ac:dyDescent="0.2">
      <c r="A15" s="48" t="s">
        <v>5</v>
      </c>
      <c r="C15" s="50">
        <v>0</v>
      </c>
      <c r="D15" s="50">
        <v>0</v>
      </c>
      <c r="E15" s="50">
        <v>0</v>
      </c>
      <c r="F15" s="50">
        <v>0</v>
      </c>
      <c r="G15" s="50">
        <v>0</v>
      </c>
      <c r="H15" s="50">
        <v>0</v>
      </c>
      <c r="I15" s="50">
        <v>0</v>
      </c>
      <c r="J15" s="50">
        <v>0</v>
      </c>
      <c r="K15" s="50">
        <v>0</v>
      </c>
      <c r="L15" s="50">
        <v>0</v>
      </c>
      <c r="M15" s="50">
        <v>0</v>
      </c>
      <c r="N15" s="50"/>
      <c r="O15" s="4"/>
      <c r="P15" s="50">
        <f t="shared" si="1"/>
        <v>0</v>
      </c>
    </row>
    <row r="16" spans="1:16" s="49" customFormat="1" ht="15" customHeight="1" x14ac:dyDescent="0.2">
      <c r="A16" s="48" t="s">
        <v>6</v>
      </c>
      <c r="C16" s="50">
        <v>0.32</v>
      </c>
      <c r="D16" s="50">
        <v>0.32</v>
      </c>
      <c r="E16" s="50">
        <v>0.31</v>
      </c>
      <c r="F16" s="50">
        <v>0.32</v>
      </c>
      <c r="G16" s="50">
        <v>0.33</v>
      </c>
      <c r="H16" s="50">
        <v>0.33</v>
      </c>
      <c r="I16" s="50">
        <v>0.39</v>
      </c>
      <c r="J16" s="50">
        <v>0.36</v>
      </c>
      <c r="K16" s="50">
        <f>0.38-0.1</f>
        <v>0.28000000000000003</v>
      </c>
      <c r="L16" s="50">
        <v>0.4</v>
      </c>
      <c r="M16" s="50">
        <v>0.33</v>
      </c>
      <c r="N16" s="50"/>
      <c r="O16" s="4"/>
      <c r="P16" s="50">
        <f t="shared" si="1"/>
        <v>3.69</v>
      </c>
    </row>
    <row r="17" spans="1:16" s="49" customFormat="1" ht="15" customHeight="1" x14ac:dyDescent="0.2">
      <c r="A17" s="48" t="s">
        <v>7</v>
      </c>
      <c r="C17" s="50">
        <v>0</v>
      </c>
      <c r="D17" s="50">
        <v>0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50">
        <v>0</v>
      </c>
      <c r="K17" s="50">
        <v>0</v>
      </c>
      <c r="L17" s="50">
        <v>0</v>
      </c>
      <c r="M17" s="50">
        <v>0</v>
      </c>
      <c r="N17" s="50"/>
      <c r="O17" s="4"/>
      <c r="P17" s="50">
        <f t="shared" si="1"/>
        <v>0</v>
      </c>
    </row>
    <row r="18" spans="1:16" s="11" customFormat="1" ht="15" customHeight="1" x14ac:dyDescent="0.2">
      <c r="A18" s="51" t="s">
        <v>8</v>
      </c>
      <c r="B18" s="51"/>
      <c r="C18" s="52">
        <f t="shared" ref="C18:F18" si="2">SUM(C12:C17)</f>
        <v>0.32</v>
      </c>
      <c r="D18" s="52">
        <f t="shared" si="2"/>
        <v>0.32</v>
      </c>
      <c r="E18" s="52">
        <f t="shared" ref="E18" si="3">SUM(E12:E17)</f>
        <v>3.66</v>
      </c>
      <c r="F18" s="52">
        <f t="shared" si="2"/>
        <v>3.4899999999999998</v>
      </c>
      <c r="G18" s="52">
        <f t="shared" ref="G18:H18" si="4">SUM(G12:G17)</f>
        <v>1.2</v>
      </c>
      <c r="H18" s="52">
        <f t="shared" si="4"/>
        <v>2.94</v>
      </c>
      <c r="I18" s="52">
        <f t="shared" ref="I18:J18" si="5">SUM(I12:I17)</f>
        <v>3.0900000000000003</v>
      </c>
      <c r="J18" s="52">
        <f t="shared" si="5"/>
        <v>3.4499999999999997</v>
      </c>
      <c r="K18" s="52">
        <f t="shared" ref="K18:L18" si="6">SUM(K12:K17)</f>
        <v>0.42000000000000004</v>
      </c>
      <c r="L18" s="52">
        <f t="shared" si="6"/>
        <v>10</v>
      </c>
      <c r="M18" s="52">
        <f t="shared" ref="M18:N18" si="7">SUM(M12:M17)</f>
        <v>1.56</v>
      </c>
      <c r="N18" s="52">
        <f t="shared" si="7"/>
        <v>0</v>
      </c>
      <c r="O18" s="4"/>
      <c r="P18" s="52">
        <f t="shared" ref="P18" si="8">SUM(P12:P17)</f>
        <v>30.450000000000003</v>
      </c>
    </row>
    <row r="19" spans="1:16" s="43" customFormat="1" ht="15" customHeight="1" x14ac:dyDescent="0.2"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4"/>
      <c r="P19" s="53"/>
    </row>
    <row r="20" spans="1:16" s="47" customFormat="1" ht="15" customHeight="1" x14ac:dyDescent="0.2">
      <c r="A20" s="47" t="s">
        <v>9</v>
      </c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0"/>
      <c r="O20" s="4"/>
      <c r="P20" s="54"/>
    </row>
    <row r="21" spans="1:16" s="49" customFormat="1" ht="15" customHeight="1" x14ac:dyDescent="0.2">
      <c r="A21" s="48" t="s">
        <v>10</v>
      </c>
      <c r="C21" s="55">
        <v>0</v>
      </c>
      <c r="D21" s="50">
        <v>0</v>
      </c>
      <c r="E21" s="50">
        <v>0</v>
      </c>
      <c r="F21" s="50">
        <v>0</v>
      </c>
      <c r="G21" s="50">
        <v>0</v>
      </c>
      <c r="H21" s="50">
        <v>0</v>
      </c>
      <c r="I21" s="50">
        <v>0</v>
      </c>
      <c r="J21" s="50">
        <v>0</v>
      </c>
      <c r="K21" s="50">
        <v>0</v>
      </c>
      <c r="L21" s="50">
        <v>0</v>
      </c>
      <c r="M21" s="50">
        <v>0</v>
      </c>
      <c r="N21" s="50"/>
      <c r="O21" s="4"/>
      <c r="P21" s="50">
        <f>SUM(C21:O21)</f>
        <v>0</v>
      </c>
    </row>
    <row r="22" spans="1:16" s="49" customFormat="1" ht="15" customHeight="1" x14ac:dyDescent="0.2">
      <c r="A22" s="48" t="s">
        <v>11</v>
      </c>
      <c r="C22" s="55">
        <v>0</v>
      </c>
      <c r="D22" s="50">
        <v>0</v>
      </c>
      <c r="E22" s="50">
        <v>0</v>
      </c>
      <c r="F22" s="50">
        <v>0</v>
      </c>
      <c r="G22" s="50">
        <v>0</v>
      </c>
      <c r="H22" s="50">
        <v>0</v>
      </c>
      <c r="I22" s="50">
        <v>0</v>
      </c>
      <c r="J22" s="50">
        <v>0</v>
      </c>
      <c r="K22" s="50">
        <v>0</v>
      </c>
      <c r="L22" s="50">
        <v>0</v>
      </c>
      <c r="M22" s="50">
        <v>0</v>
      </c>
      <c r="N22" s="50"/>
      <c r="O22" s="4"/>
      <c r="P22" s="50">
        <f>SUM(C22:O22)</f>
        <v>0</v>
      </c>
    </row>
    <row r="23" spans="1:16" s="49" customFormat="1" ht="15" customHeight="1" x14ac:dyDescent="0.2">
      <c r="A23" s="48" t="s">
        <v>12</v>
      </c>
      <c r="C23" s="55">
        <v>0</v>
      </c>
      <c r="D23" s="50">
        <v>0</v>
      </c>
      <c r="E23" s="50">
        <v>0</v>
      </c>
      <c r="F23" s="50">
        <v>0</v>
      </c>
      <c r="G23" s="50">
        <v>0</v>
      </c>
      <c r="H23" s="50">
        <v>0</v>
      </c>
      <c r="I23" s="50">
        <v>0</v>
      </c>
      <c r="J23" s="50">
        <v>0</v>
      </c>
      <c r="K23" s="50">
        <v>0</v>
      </c>
      <c r="L23" s="50">
        <v>0</v>
      </c>
      <c r="M23" s="50">
        <v>0</v>
      </c>
      <c r="N23" s="50"/>
      <c r="O23" s="4"/>
      <c r="P23" s="50">
        <f>SUM(C23:O23)</f>
        <v>0</v>
      </c>
    </row>
    <row r="24" spans="1:16" s="38" customFormat="1" ht="15" customHeight="1" x14ac:dyDescent="0.2">
      <c r="A24" s="56" t="s">
        <v>13</v>
      </c>
      <c r="B24" s="57"/>
      <c r="C24" s="58">
        <f t="shared" ref="C24:D24" si="9">SUM(C21:C23)</f>
        <v>0</v>
      </c>
      <c r="D24" s="58">
        <f t="shared" si="9"/>
        <v>0</v>
      </c>
      <c r="E24" s="58">
        <f t="shared" ref="E24:G24" si="10">SUM(E21:E23)</f>
        <v>0</v>
      </c>
      <c r="F24" s="58">
        <f t="shared" si="10"/>
        <v>0</v>
      </c>
      <c r="G24" s="58">
        <f t="shared" si="10"/>
        <v>0</v>
      </c>
      <c r="H24" s="58">
        <f t="shared" ref="H24" si="11">SUM(H21:H23)</f>
        <v>0</v>
      </c>
      <c r="I24" s="58">
        <f t="shared" ref="I24:J24" si="12">SUM(I21:I23)</f>
        <v>0</v>
      </c>
      <c r="J24" s="58">
        <f t="shared" si="12"/>
        <v>0</v>
      </c>
      <c r="K24" s="58">
        <f t="shared" ref="K24:L24" si="13">SUM(K21:K23)</f>
        <v>0</v>
      </c>
      <c r="L24" s="58">
        <f t="shared" si="13"/>
        <v>0</v>
      </c>
      <c r="M24" s="58">
        <f t="shared" ref="M24:N24" si="14">SUM(M21:M23)</f>
        <v>0</v>
      </c>
      <c r="N24" s="58">
        <f t="shared" si="14"/>
        <v>0</v>
      </c>
      <c r="O24" s="4"/>
      <c r="P24" s="58">
        <f t="shared" ref="P24" si="15">SUM(P21:P23)</f>
        <v>0</v>
      </c>
    </row>
    <row r="25" spans="1:16" s="49" customFormat="1" ht="15" customHeight="1" x14ac:dyDescent="0.2">
      <c r="A25" s="48" t="s">
        <v>14</v>
      </c>
      <c r="C25" s="55">
        <v>0</v>
      </c>
      <c r="D25" s="50">
        <v>0</v>
      </c>
      <c r="E25" s="50">
        <v>0</v>
      </c>
      <c r="F25" s="50">
        <v>0</v>
      </c>
      <c r="G25" s="50">
        <v>0</v>
      </c>
      <c r="H25" s="50">
        <v>0</v>
      </c>
      <c r="I25" s="50">
        <v>0</v>
      </c>
      <c r="J25" s="50">
        <v>-7.46</v>
      </c>
      <c r="K25" s="50">
        <f>-4.22-0.3</f>
        <v>-4.5199999999999996</v>
      </c>
      <c r="L25" s="55">
        <v>-0.24</v>
      </c>
      <c r="M25" s="55">
        <v>-3.73</v>
      </c>
      <c r="N25" s="50"/>
      <c r="O25" s="4"/>
      <c r="P25" s="50">
        <f>SUM(C25:O25)</f>
        <v>-15.950000000000001</v>
      </c>
    </row>
    <row r="26" spans="1:16" s="49" customFormat="1" ht="15" customHeight="1" x14ac:dyDescent="0.2">
      <c r="A26" s="48" t="s">
        <v>15</v>
      </c>
      <c r="C26" s="55">
        <v>0</v>
      </c>
      <c r="D26" s="50">
        <v>0</v>
      </c>
      <c r="E26" s="50">
        <v>0</v>
      </c>
      <c r="F26" s="50">
        <v>0</v>
      </c>
      <c r="G26" s="50">
        <v>0</v>
      </c>
      <c r="H26" s="50">
        <v>0</v>
      </c>
      <c r="I26" s="50">
        <v>0</v>
      </c>
      <c r="J26" s="50">
        <v>0</v>
      </c>
      <c r="K26" s="50">
        <v>0</v>
      </c>
      <c r="L26" s="50">
        <v>0</v>
      </c>
      <c r="M26" s="50">
        <v>0</v>
      </c>
      <c r="N26" s="50"/>
      <c r="O26" s="4"/>
      <c r="P26" s="50">
        <f>SUM(C26:O26)</f>
        <v>0</v>
      </c>
    </row>
    <row r="27" spans="1:16" s="49" customFormat="1" ht="15" customHeight="1" x14ac:dyDescent="0.2">
      <c r="A27" s="48" t="s">
        <v>7</v>
      </c>
      <c r="C27" s="55">
        <v>0</v>
      </c>
      <c r="D27" s="50">
        <v>0</v>
      </c>
      <c r="E27" s="50">
        <v>0</v>
      </c>
      <c r="F27" s="50">
        <v>0</v>
      </c>
      <c r="G27" s="50">
        <v>0</v>
      </c>
      <c r="H27" s="50">
        <v>0</v>
      </c>
      <c r="I27" s="50">
        <v>0</v>
      </c>
      <c r="J27" s="50">
        <v>0</v>
      </c>
      <c r="K27" s="50">
        <v>0</v>
      </c>
      <c r="L27" s="50">
        <v>0</v>
      </c>
      <c r="M27" s="55">
        <v>-2.52</v>
      </c>
      <c r="N27" s="50"/>
      <c r="O27" s="4"/>
      <c r="P27" s="50">
        <f>SUM(C27:O27)</f>
        <v>-2.52</v>
      </c>
    </row>
    <row r="28" spans="1:16" s="49" customFormat="1" ht="15" customHeight="1" x14ac:dyDescent="0.2">
      <c r="A28" s="48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4"/>
      <c r="P28" s="55"/>
    </row>
    <row r="29" spans="1:16" s="11" customFormat="1" ht="15" customHeight="1" x14ac:dyDescent="0.2">
      <c r="A29" s="51" t="s">
        <v>8</v>
      </c>
      <c r="B29" s="51"/>
      <c r="C29" s="52">
        <f t="shared" ref="C29:F29" si="16">SUM(C24:C27)</f>
        <v>0</v>
      </c>
      <c r="D29" s="52">
        <f t="shared" si="16"/>
        <v>0</v>
      </c>
      <c r="E29" s="52">
        <f t="shared" ref="E29" si="17">SUM(E24:E27)</f>
        <v>0</v>
      </c>
      <c r="F29" s="52">
        <f t="shared" si="16"/>
        <v>0</v>
      </c>
      <c r="G29" s="52">
        <f t="shared" ref="G29:H29" si="18">SUM(G24:G27)</f>
        <v>0</v>
      </c>
      <c r="H29" s="52">
        <f t="shared" si="18"/>
        <v>0</v>
      </c>
      <c r="I29" s="52">
        <f t="shared" ref="I29:J29" si="19">SUM(I24:I27)</f>
        <v>0</v>
      </c>
      <c r="J29" s="52">
        <f t="shared" si="19"/>
        <v>-7.46</v>
      </c>
      <c r="K29" s="52">
        <f t="shared" ref="K29:L29" si="20">SUM(K24:K27)</f>
        <v>-4.5199999999999996</v>
      </c>
      <c r="L29" s="52">
        <f t="shared" si="20"/>
        <v>-0.24</v>
      </c>
      <c r="M29" s="52">
        <f t="shared" ref="M29:N29" si="21">SUM(M24:M27)</f>
        <v>-6.25</v>
      </c>
      <c r="N29" s="52">
        <f t="shared" si="21"/>
        <v>0</v>
      </c>
      <c r="O29" s="4"/>
      <c r="P29" s="52">
        <f t="shared" ref="P29" si="22">SUM(P24:P27)</f>
        <v>-18.470000000000002</v>
      </c>
    </row>
    <row r="30" spans="1:16" s="43" customFormat="1" ht="15" customHeight="1" x14ac:dyDescent="0.2"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4"/>
      <c r="P30" s="53"/>
    </row>
    <row r="31" spans="1:16" s="47" customFormat="1" ht="15" customHeight="1" x14ac:dyDescent="0.2">
      <c r="A31" s="47" t="s">
        <v>16</v>
      </c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4"/>
      <c r="P31" s="54"/>
    </row>
    <row r="32" spans="1:16" s="49" customFormat="1" ht="15" customHeight="1" x14ac:dyDescent="0.2">
      <c r="A32" s="48" t="s">
        <v>17</v>
      </c>
      <c r="C32" s="55">
        <v>0</v>
      </c>
      <c r="D32" s="50">
        <v>0</v>
      </c>
      <c r="E32" s="50">
        <v>0</v>
      </c>
      <c r="F32" s="50">
        <v>0</v>
      </c>
      <c r="G32" s="50">
        <v>0</v>
      </c>
      <c r="H32" s="50">
        <v>0</v>
      </c>
      <c r="I32" s="50">
        <v>0</v>
      </c>
      <c r="J32" s="50">
        <v>0</v>
      </c>
      <c r="K32" s="50">
        <v>0</v>
      </c>
      <c r="L32" s="50">
        <v>0</v>
      </c>
      <c r="M32" s="50">
        <v>0</v>
      </c>
      <c r="N32" s="50"/>
      <c r="O32" s="4"/>
      <c r="P32" s="50">
        <f>SUM(C32:O32)</f>
        <v>0</v>
      </c>
    </row>
    <row r="33" spans="1:16" s="49" customFormat="1" ht="15" customHeight="1" x14ac:dyDescent="0.2">
      <c r="A33" s="48" t="s">
        <v>18</v>
      </c>
      <c r="C33" s="55">
        <v>0</v>
      </c>
      <c r="D33" s="50">
        <v>0</v>
      </c>
      <c r="E33" s="50">
        <v>0</v>
      </c>
      <c r="F33" s="50">
        <v>0</v>
      </c>
      <c r="G33" s="50">
        <v>0</v>
      </c>
      <c r="H33" s="50">
        <v>0</v>
      </c>
      <c r="I33" s="50">
        <v>0</v>
      </c>
      <c r="J33" s="50">
        <v>0</v>
      </c>
      <c r="K33" s="50">
        <v>0</v>
      </c>
      <c r="L33" s="50">
        <v>0</v>
      </c>
      <c r="M33" s="50">
        <v>0</v>
      </c>
      <c r="N33" s="50"/>
      <c r="O33" s="4"/>
      <c r="P33" s="50">
        <f>SUM(C33:O33)</f>
        <v>0</v>
      </c>
    </row>
    <row r="34" spans="1:16" s="49" customFormat="1" ht="15" customHeight="1" x14ac:dyDescent="0.2">
      <c r="A34" s="48" t="s">
        <v>19</v>
      </c>
      <c r="C34" s="55">
        <v>0</v>
      </c>
      <c r="D34" s="50">
        <v>0</v>
      </c>
      <c r="E34" s="50">
        <v>-2.25</v>
      </c>
      <c r="F34" s="55">
        <v>-1.4</v>
      </c>
      <c r="G34" s="55">
        <v>0</v>
      </c>
      <c r="H34" s="50">
        <v>0</v>
      </c>
      <c r="I34" s="50">
        <v>0</v>
      </c>
      <c r="J34" s="50">
        <v>0</v>
      </c>
      <c r="K34" s="50">
        <v>0</v>
      </c>
      <c r="L34" s="50">
        <v>0</v>
      </c>
      <c r="M34" s="50">
        <v>0</v>
      </c>
      <c r="N34" s="55"/>
      <c r="O34" s="4"/>
      <c r="P34" s="50">
        <f>SUM(C34:O34)</f>
        <v>-3.65</v>
      </c>
    </row>
    <row r="35" spans="1:16" s="26" customFormat="1" ht="15" customHeight="1" x14ac:dyDescent="0.2">
      <c r="A35" s="51" t="s">
        <v>8</v>
      </c>
      <c r="B35" s="51"/>
      <c r="C35" s="52">
        <f t="shared" ref="C35:F35" si="23">SUM(C32:C34)</f>
        <v>0</v>
      </c>
      <c r="D35" s="52">
        <f t="shared" si="23"/>
        <v>0</v>
      </c>
      <c r="E35" s="52">
        <f t="shared" ref="E35" si="24">SUM(E32:E34)</f>
        <v>-2.25</v>
      </c>
      <c r="F35" s="52">
        <f t="shared" si="23"/>
        <v>-1.4</v>
      </c>
      <c r="G35" s="52">
        <f t="shared" ref="G35:H35" si="25">SUM(G32:G34)</f>
        <v>0</v>
      </c>
      <c r="H35" s="52">
        <f t="shared" si="25"/>
        <v>0</v>
      </c>
      <c r="I35" s="52">
        <f t="shared" ref="I35:J35" si="26">SUM(I32:I34)</f>
        <v>0</v>
      </c>
      <c r="J35" s="52">
        <f t="shared" si="26"/>
        <v>0</v>
      </c>
      <c r="K35" s="52">
        <f t="shared" ref="K35:L35" si="27">SUM(K32:K34)</f>
        <v>0</v>
      </c>
      <c r="L35" s="52">
        <f t="shared" si="27"/>
        <v>0</v>
      </c>
      <c r="M35" s="52">
        <f t="shared" ref="M35:N35" si="28">SUM(M32:M34)</f>
        <v>0</v>
      </c>
      <c r="N35" s="52">
        <f t="shared" si="28"/>
        <v>0</v>
      </c>
      <c r="O35" s="4"/>
      <c r="P35" s="52">
        <f t="shared" ref="P35" si="29">SUM(P32:P34)</f>
        <v>-3.65</v>
      </c>
    </row>
    <row r="36" spans="1:16" ht="15" customHeight="1" x14ac:dyDescent="0.2">
      <c r="A36" s="43"/>
      <c r="B36" s="4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4"/>
      <c r="P36" s="53"/>
    </row>
    <row r="37" spans="1:16" s="11" customFormat="1" ht="15" customHeight="1" x14ac:dyDescent="0.2">
      <c r="A37" s="59" t="s">
        <v>20</v>
      </c>
      <c r="B37" s="60"/>
      <c r="C37" s="61">
        <f t="shared" ref="C37:F37" si="30">C18+C29+C35</f>
        <v>0.32</v>
      </c>
      <c r="D37" s="61">
        <f t="shared" si="30"/>
        <v>0.32</v>
      </c>
      <c r="E37" s="61">
        <f t="shared" ref="E37" si="31">E18+E29+E35</f>
        <v>1.4100000000000001</v>
      </c>
      <c r="F37" s="61">
        <f t="shared" si="30"/>
        <v>2.09</v>
      </c>
      <c r="G37" s="61">
        <f t="shared" ref="G37:H37" si="32">G18+G29+G35</f>
        <v>1.2</v>
      </c>
      <c r="H37" s="61">
        <f t="shared" si="32"/>
        <v>2.94</v>
      </c>
      <c r="I37" s="61">
        <f t="shared" ref="I37:J37" si="33">I18+I29+I35</f>
        <v>3.0900000000000003</v>
      </c>
      <c r="J37" s="61">
        <f t="shared" si="33"/>
        <v>-4.01</v>
      </c>
      <c r="K37" s="61">
        <f t="shared" ref="K37:L37" si="34">K18+K29+K35</f>
        <v>-4.0999999999999996</v>
      </c>
      <c r="L37" s="61">
        <f t="shared" si="34"/>
        <v>9.76</v>
      </c>
      <c r="M37" s="61">
        <f t="shared" ref="M37:N37" si="35">M18+M29+M35</f>
        <v>-4.6899999999999995</v>
      </c>
      <c r="N37" s="61">
        <f t="shared" si="35"/>
        <v>0</v>
      </c>
      <c r="O37" s="4"/>
      <c r="P37" s="61">
        <f t="shared" ref="P37" si="36">P18+P29+P35</f>
        <v>8.33</v>
      </c>
    </row>
    <row r="38" spans="1:16" s="29" customFormat="1" ht="15" customHeight="1" x14ac:dyDescent="0.2">
      <c r="A38" s="62"/>
      <c r="B38" s="62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4"/>
      <c r="P38" s="63"/>
    </row>
    <row r="39" spans="1:16" s="33" customFormat="1" ht="15" customHeight="1" x14ac:dyDescent="0.2">
      <c r="A39" s="64" t="s">
        <v>21</v>
      </c>
      <c r="B39" s="62"/>
      <c r="C39" s="65">
        <v>0</v>
      </c>
      <c r="D39" s="50">
        <v>0</v>
      </c>
      <c r="E39" s="50">
        <v>0</v>
      </c>
      <c r="F39" s="50">
        <v>0</v>
      </c>
      <c r="G39" s="50">
        <v>0</v>
      </c>
      <c r="H39" s="50">
        <v>0</v>
      </c>
      <c r="I39" s="50">
        <v>0</v>
      </c>
      <c r="J39" s="50">
        <v>0</v>
      </c>
      <c r="K39" s="50">
        <v>0</v>
      </c>
      <c r="L39" s="50">
        <v>0</v>
      </c>
      <c r="M39" s="50">
        <v>0</v>
      </c>
      <c r="N39" s="65"/>
      <c r="O39" s="4"/>
      <c r="P39" s="50">
        <f>SUM(C39:O39)</f>
        <v>0</v>
      </c>
    </row>
    <row r="40" spans="1:16" s="43" customFormat="1" ht="15" customHeight="1" x14ac:dyDescent="0.2"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4"/>
      <c r="P40" s="53"/>
    </row>
    <row r="41" spans="1:16" s="33" customFormat="1" ht="15" customHeight="1" x14ac:dyDescent="0.2">
      <c r="A41" s="51" t="s">
        <v>22</v>
      </c>
      <c r="B41" s="51"/>
      <c r="C41" s="52">
        <f t="shared" ref="C41:F41" si="37">C9+C37+C39</f>
        <v>43.300000000000004</v>
      </c>
      <c r="D41" s="52">
        <f t="shared" si="37"/>
        <v>43.620000000000005</v>
      </c>
      <c r="E41" s="52">
        <f t="shared" si="37"/>
        <v>45.03</v>
      </c>
      <c r="F41" s="52">
        <f t="shared" si="37"/>
        <v>47.120000000000005</v>
      </c>
      <c r="G41" s="52">
        <f t="shared" ref="G41:H41" si="38">G9+G37+G39</f>
        <v>48.320000000000007</v>
      </c>
      <c r="H41" s="52">
        <f t="shared" si="38"/>
        <v>51.260000000000005</v>
      </c>
      <c r="I41" s="52">
        <f t="shared" ref="I41:J41" si="39">I9+I37+I39</f>
        <v>54.350000000000009</v>
      </c>
      <c r="J41" s="52">
        <f t="shared" si="39"/>
        <v>50.340000000000011</v>
      </c>
      <c r="K41" s="52">
        <f t="shared" ref="K41:L41" si="40">K9+K37+K39</f>
        <v>46.240000000000009</v>
      </c>
      <c r="L41" s="52">
        <f t="shared" si="40"/>
        <v>56.000000000000007</v>
      </c>
      <c r="M41" s="52">
        <f t="shared" ref="M41:N41" si="41">M9+M37+M39</f>
        <v>51.310000000000009</v>
      </c>
      <c r="N41" s="52">
        <f t="shared" si="41"/>
        <v>51.310000000000009</v>
      </c>
      <c r="O41" s="4"/>
      <c r="P41" s="52">
        <f t="shared" ref="P41" si="42">P9+P37+P39</f>
        <v>51.31</v>
      </c>
    </row>
    <row r="43" spans="1:16" ht="15.95" customHeight="1" x14ac:dyDescent="0.25">
      <c r="A43" s="66"/>
    </row>
    <row r="44" spans="1:16" x14ac:dyDescent="0.25">
      <c r="A44" s="67"/>
    </row>
    <row r="45" spans="1:16" x14ac:dyDescent="0.25">
      <c r="A45" s="68"/>
    </row>
    <row r="46" spans="1:16" x14ac:dyDescent="0.25">
      <c r="A46" s="69"/>
    </row>
  </sheetData>
  <mergeCells count="5">
    <mergeCell ref="A1:B1"/>
    <mergeCell ref="A2:B2"/>
    <mergeCell ref="A3:P3"/>
    <mergeCell ref="A4:P4"/>
    <mergeCell ref="P6:P7"/>
  </mergeCells>
  <phoneticPr fontId="18" type="noConversion"/>
  <printOptions horizontalCentered="1"/>
  <pageMargins left="0.47244094488188981" right="0.47244094488188981" top="0.78740157480314965" bottom="0.59055118110236227" header="0.59055118110236227" footer="0.31496062992125984"/>
  <pageSetup paperSize="9" scale="65" orientation="landscape" r:id="rId1"/>
  <headerFooter>
    <oddFooter>&amp;C&amp;8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FE6410E-D281-4C72-A84B-95A57E517A30}"/>
</file>

<file path=customXml/itemProps2.xml><?xml version="1.0" encoding="utf-8"?>
<ds:datastoreItem xmlns:ds="http://schemas.openxmlformats.org/officeDocument/2006/customXml" ds:itemID="{75A7275E-02FA-4BCA-B25D-12F57BF27036}"/>
</file>

<file path=customXml/itemProps3.xml><?xml version="1.0" encoding="utf-8"?>
<ds:datastoreItem xmlns:ds="http://schemas.openxmlformats.org/officeDocument/2006/customXml" ds:itemID="{3C0C3E57-9BF8-4B8F-A01E-F4FAA41937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6</vt:i4>
      </vt:variant>
    </vt:vector>
  </HeadingPairs>
  <TitlesOfParts>
    <vt:vector size="14" baseType="lpstr">
      <vt:lpstr>ICESP-CGs OP 88700_701</vt:lpstr>
      <vt:lpstr>BALANÇO</vt:lpstr>
      <vt:lpstr>DRE</vt:lpstr>
      <vt:lpstr>BALANÇO NOP</vt:lpstr>
      <vt:lpstr>DRE NOP</vt:lpstr>
      <vt:lpstr>DFC</vt:lpstr>
      <vt:lpstr>CONCILIAÇÃO</vt:lpstr>
      <vt:lpstr>DFC NOP</vt:lpstr>
      <vt:lpstr>BALANÇO!Area_de_impressao</vt:lpstr>
      <vt:lpstr>CONCILIAÇÃO!Area_de_impressao</vt:lpstr>
      <vt:lpstr>DFC!Area_de_impressao</vt:lpstr>
      <vt:lpstr>'DFC NOP'!Area_de_impressao</vt:lpstr>
      <vt:lpstr>DRE!Area_de_impressao</vt:lpstr>
      <vt:lpstr>'ICESP-CGs OP 88700_701'!Area_de_impressao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Cristiane Crespi</dc:creator>
  <cp:lastModifiedBy>Daniela Sousa de Brito Ignacio</cp:lastModifiedBy>
  <cp:lastPrinted>2025-12-18T17:09:24Z</cp:lastPrinted>
  <dcterms:created xsi:type="dcterms:W3CDTF">2018-09-18T19:31:35Z</dcterms:created>
  <dcterms:modified xsi:type="dcterms:W3CDTF">2025-12-30T17:29:34Z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