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6 - Contratos de Gestão\ICESP\Prestações de Contas Mensais\"/>
    </mc:Choice>
  </mc:AlternateContent>
  <xr:revisionPtr revIDLastSave="0" documentId="13_ncr:1_{6108220D-6394-4B72-A5B4-CA3423151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ÇO" sheetId="15" r:id="rId1"/>
    <sheet name="DRE" sheetId="16" r:id="rId2"/>
    <sheet name="ICESP-CGs OP 88700_701" sheetId="11" state="hidden" r:id="rId3"/>
    <sheet name="DFC" sheetId="17" r:id="rId4"/>
    <sheet name="CONCILIAÇÃO" sheetId="18" r:id="rId5"/>
  </sheets>
  <externalReferences>
    <externalReference r:id="rId6"/>
    <externalReference r:id="rId7"/>
  </externalReferences>
  <definedNames>
    <definedName name="_xlnm._FilterDatabase" localSheetId="0" hidden="1">BALANÇO!$A$10:$B$39</definedName>
    <definedName name="_xlnm._FilterDatabase" localSheetId="1" hidden="1">DRE!$A$11:$B$36</definedName>
    <definedName name="A" localSheetId="3">#REF!</definedName>
    <definedName name="A" localSheetId="2">#REF!</definedName>
    <definedName name="A">#REF!</definedName>
    <definedName name="AAAAAAAAAAA" localSheetId="3">#REF!</definedName>
    <definedName name="AAAAAAAAAAA" localSheetId="2">#REF!</definedName>
    <definedName name="AAAAAAAAAAA">#REF!</definedName>
    <definedName name="_xlnm.Print_Area" localSheetId="0">BALANÇO!$A$1:$M$39</definedName>
    <definedName name="_xlnm.Print_Area" localSheetId="4">CONCILIAÇÃO!$A$1:$D$21</definedName>
    <definedName name="_xlnm.Print_Area" localSheetId="3">DFC!$A$1:$D$45</definedName>
    <definedName name="_xlnm.Print_Area" localSheetId="1">DRE!$A$1:$N$44</definedName>
    <definedName name="_xlnm.Print_Area" localSheetId="2">'ICESP-CGs OP 88700_701'!$A$1:$Q$40</definedName>
    <definedName name="B" localSheetId="3">#REF!</definedName>
    <definedName name="B" localSheetId="2">#REF!</definedName>
    <definedName name="B">#REF!</definedName>
    <definedName name="b11000000000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3">#REF!</definedName>
    <definedName name="CONSOLIDADO" localSheetId="2">#REF!</definedName>
    <definedName name="CONSOLIDADO">#REF!</definedName>
    <definedName name="CRIS" localSheetId="3">#REF!</definedName>
    <definedName name="CRIS" localSheetId="2">#REF!</definedName>
    <definedName name="CRIS">#REF!</definedName>
    <definedName name="E" localSheetId="3">#REF!</definedName>
    <definedName name="E" localSheetId="2">#REF!</definedName>
    <definedName name="E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3">#REF!</definedName>
    <definedName name="F" localSheetId="2">#REF!</definedName>
    <definedName name="F">#REF!</definedName>
    <definedName name="FFFFFFF" localSheetId="3">#REF!</definedName>
    <definedName name="FFFFFFF" localSheetId="2">#REF!</definedName>
    <definedName name="FFFFFFF">#REF!</definedName>
    <definedName name="FFFFFFFFFFFFFFFFFF" localSheetId="3">#REF!</definedName>
    <definedName name="FFFFFFFFFFFFFFFFFF" localSheetId="2">#REF!</definedName>
    <definedName name="FFFFFFFFFFFFFFFFFF">#REF!</definedName>
    <definedName name="fppfpfpfp" localSheetId="3">#REF!</definedName>
    <definedName name="fppfpfpfp" localSheetId="2">#REF!</definedName>
    <definedName name="fppfpfpfp">#REF!</definedName>
    <definedName name="ggg" localSheetId="3">#REF!</definedName>
    <definedName name="ggg" localSheetId="2">#REF!</definedName>
    <definedName name="ggg">#REF!</definedName>
    <definedName name="GR" localSheetId="3">#REF!</definedName>
    <definedName name="GR" localSheetId="2">#REF!</definedName>
    <definedName name="GR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3">#REF!</definedName>
    <definedName name="já" localSheetId="2">#REF!</definedName>
    <definedName name="já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3">#REF!</definedName>
    <definedName name="k" localSheetId="2">#REF!</definedName>
    <definedName name="k">#REF!</definedName>
    <definedName name="LDLDLDLDLD" localSheetId="3">#REF!</definedName>
    <definedName name="LDLDLDLDLD" localSheetId="2">#REF!</definedName>
    <definedName name="LDLDLDLDLD">#REF!</definedName>
    <definedName name="LL" localSheetId="3">#REF!</definedName>
    <definedName name="LL" localSheetId="2">#REF!</definedName>
    <definedName name="LL">#REF!</definedName>
    <definedName name="mmmm" localSheetId="3">#REF!</definedName>
    <definedName name="mmmm" localSheetId="2">#REF!</definedName>
    <definedName name="mmmm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o" localSheetId="3">#REF!</definedName>
    <definedName name="o" localSheetId="2">#REF!</definedName>
    <definedName name="o">#REF!</definedName>
    <definedName name="tb" localSheetId="3">#REF!</definedName>
    <definedName name="tb" localSheetId="2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3">#REF!</definedName>
    <definedName name="z" localSheetId="2">#REF!</definedName>
    <definedName name="z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8" l="1"/>
  <c r="C21" i="18"/>
  <c r="D37" i="17"/>
  <c r="C37" i="17"/>
  <c r="C30" i="17"/>
  <c r="D27" i="17"/>
  <c r="D31" i="17" s="1"/>
  <c r="D39" i="17" s="1"/>
  <c r="C27" i="17"/>
  <c r="C31" i="17" s="1"/>
  <c r="C39" i="17" s="1"/>
  <c r="C43" i="17" s="1"/>
  <c r="D12" i="17" s="1"/>
  <c r="D43" i="17" s="1"/>
  <c r="D21" i="17"/>
  <c r="C21" i="17"/>
  <c r="N42" i="16" l="1"/>
  <c r="N41" i="16"/>
  <c r="N40" i="16" s="1"/>
  <c r="M40" i="16"/>
  <c r="L40" i="16"/>
  <c r="K40" i="16"/>
  <c r="J40" i="16"/>
  <c r="I40" i="16"/>
  <c r="H40" i="16"/>
  <c r="G40" i="16"/>
  <c r="F40" i="16"/>
  <c r="E40" i="16"/>
  <c r="D40" i="16"/>
  <c r="C40" i="16"/>
  <c r="B40" i="16"/>
  <c r="N36" i="16"/>
  <c r="N35" i="16"/>
  <c r="N34" i="16"/>
  <c r="N33" i="16"/>
  <c r="N32" i="16"/>
  <c r="N31" i="16"/>
  <c r="N30" i="16"/>
  <c r="N29" i="16"/>
  <c r="N28" i="16"/>
  <c r="N27" i="16"/>
  <c r="M26" i="16"/>
  <c r="L26" i="16"/>
  <c r="L19" i="16" s="1"/>
  <c r="K26" i="16"/>
  <c r="J26" i="16"/>
  <c r="J19" i="16" s="1"/>
  <c r="J38" i="16" s="1"/>
  <c r="J44" i="16" s="1"/>
  <c r="I26" i="16"/>
  <c r="I19" i="16" s="1"/>
  <c r="H26" i="16"/>
  <c r="H19" i="16" s="1"/>
  <c r="G26" i="16"/>
  <c r="G19" i="16" s="1"/>
  <c r="F26" i="16"/>
  <c r="E26" i="16"/>
  <c r="D26" i="16"/>
  <c r="C26" i="16"/>
  <c r="B26" i="16"/>
  <c r="N25" i="16"/>
  <c r="N24" i="16"/>
  <c r="N23" i="16"/>
  <c r="N22" i="16"/>
  <c r="N21" i="16"/>
  <c r="N26" i="16" s="1"/>
  <c r="N19" i="16" s="1"/>
  <c r="M19" i="16"/>
  <c r="K19" i="16"/>
  <c r="F19" i="16"/>
  <c r="E19" i="16"/>
  <c r="D19" i="16"/>
  <c r="C19" i="16"/>
  <c r="B19" i="16"/>
  <c r="N17" i="16"/>
  <c r="N16" i="16"/>
  <c r="N15" i="16"/>
  <c r="N14" i="16"/>
  <c r="N13" i="16"/>
  <c r="N12" i="16" s="1"/>
  <c r="M12" i="16"/>
  <c r="M38" i="16" s="1"/>
  <c r="M44" i="16" s="1"/>
  <c r="L12" i="16"/>
  <c r="L38" i="16" s="1"/>
  <c r="L44" i="16" s="1"/>
  <c r="K12" i="16"/>
  <c r="K38" i="16" s="1"/>
  <c r="K44" i="16" s="1"/>
  <c r="J12" i="16"/>
  <c r="I12" i="16"/>
  <c r="I38" i="16" s="1"/>
  <c r="I44" i="16" s="1"/>
  <c r="H12" i="16"/>
  <c r="H38" i="16" s="1"/>
  <c r="H44" i="16" s="1"/>
  <c r="G12" i="16"/>
  <c r="G38" i="16" s="1"/>
  <c r="G44" i="16" s="1"/>
  <c r="G47" i="16" s="1"/>
  <c r="F12" i="16"/>
  <c r="F38" i="16" s="1"/>
  <c r="F44" i="16" s="1"/>
  <c r="F47" i="16" s="1"/>
  <c r="E12" i="16"/>
  <c r="E38" i="16" s="1"/>
  <c r="E44" i="16" s="1"/>
  <c r="D12" i="16"/>
  <c r="D38" i="16" s="1"/>
  <c r="D44" i="16" s="1"/>
  <c r="C12" i="16"/>
  <c r="C38" i="16" s="1"/>
  <c r="C44" i="16" s="1"/>
  <c r="B12" i="16"/>
  <c r="B38" i="16" s="1"/>
  <c r="B44" i="16" s="1"/>
  <c r="C38" i="15"/>
  <c r="M37" i="15"/>
  <c r="L37" i="15"/>
  <c r="K37" i="15"/>
  <c r="J37" i="15"/>
  <c r="J25" i="15" s="1"/>
  <c r="I37" i="15"/>
  <c r="H37" i="15"/>
  <c r="G37" i="15"/>
  <c r="F37" i="15"/>
  <c r="E37" i="15"/>
  <c r="D37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M26" i="15"/>
  <c r="L26" i="15"/>
  <c r="K26" i="15"/>
  <c r="J26" i="15"/>
  <c r="I26" i="15"/>
  <c r="H26" i="15"/>
  <c r="G26" i="15"/>
  <c r="F26" i="15"/>
  <c r="F25" i="15" s="1"/>
  <c r="E26" i="15"/>
  <c r="D26" i="15"/>
  <c r="C26" i="15"/>
  <c r="B26" i="15"/>
  <c r="M25" i="15"/>
  <c r="L25" i="15"/>
  <c r="K25" i="15"/>
  <c r="I25" i="15"/>
  <c r="H25" i="15"/>
  <c r="G25" i="15"/>
  <c r="E25" i="15"/>
  <c r="D25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M13" i="15"/>
  <c r="L13" i="15"/>
  <c r="L12" i="15" s="1"/>
  <c r="K13" i="15"/>
  <c r="J13" i="15"/>
  <c r="I13" i="15"/>
  <c r="H13" i="15"/>
  <c r="G13" i="15"/>
  <c r="F13" i="15"/>
  <c r="E13" i="15"/>
  <c r="D13" i="15"/>
  <c r="D12" i="15" s="1"/>
  <c r="C13" i="15"/>
  <c r="C12" i="15" s="1"/>
  <c r="B13" i="15"/>
  <c r="B12" i="15" s="1"/>
  <c r="M12" i="15"/>
  <c r="K12" i="15"/>
  <c r="J12" i="15"/>
  <c r="I12" i="15"/>
  <c r="H12" i="15"/>
  <c r="G12" i="15"/>
  <c r="F12" i="15"/>
  <c r="E12" i="15"/>
  <c r="N38" i="16" l="1"/>
  <c r="N44" i="16" s="1"/>
  <c r="C39" i="15"/>
  <c r="C41" i="15" s="1"/>
  <c r="B39" i="15"/>
  <c r="C37" i="15" l="1"/>
  <c r="C25" i="15" s="1"/>
  <c r="B37" i="15"/>
  <c r="B25" i="15" s="1"/>
  <c r="B41" i="15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</calcChain>
</file>

<file path=xl/sharedStrings.xml><?xml version="1.0" encoding="utf-8"?>
<sst xmlns="http://schemas.openxmlformats.org/spreadsheetml/2006/main" count="172" uniqueCount="124">
  <si>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</si>
  <si>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</si>
  <si>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</si>
  <si>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</si>
  <si>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</si>
  <si>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</si>
  <si>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</si>
  <si>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</si>
  <si>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</si>
  <si>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</si>
  <si>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</si>
  <si>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</si>
  <si>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</si>
  <si>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</si>
  <si>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</si>
  <si>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</si>
  <si>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</si>
  <si>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</si>
  <si>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</si>
  <si>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</si>
  <si>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</si>
  <si>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</si>
  <si>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</si>
  <si>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</si>
  <si>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</si>
  <si>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</si>
  <si>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</si>
  <si>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</si>
  <si>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</si>
  <si>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</si>
  <si>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</si>
  <si>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</si>
  <si>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</si>
  <si>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</si>
  <si>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</si>
  <si>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</si>
  <si>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</si>
  <si>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</si>
  <si>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</si>
  <si>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</si>
  <si>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</si>
  <si>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</si>
  <si>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</si>
  <si>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</si>
  <si>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Subtotal RH*</t>
  </si>
  <si>
    <t>CHEQUES A COMPENSAR</t>
  </si>
  <si>
    <t>AJUSTES BANCÁRIOS A EFETUAR EM PERÍODOS SEGUINTES</t>
  </si>
  <si>
    <t>PAGAMENTOS REALIZADOS PELA CONTA BANCÁRIA CENTRAL DA FFM PENDENTES DE ALOCAÇÃO NA CONTA BANCÁRIA DO CONTRATO</t>
  </si>
  <si>
    <t>* CGs 88710 , 88711, 88712, 88713, 88714</t>
  </si>
  <si>
    <t>INSTITUTO DO CÂNCER DO ESTADO DE SÃO PAULO - ICESP</t>
  </si>
  <si>
    <t>CONTRATO DE GESTÃO N.º 01/2022</t>
  </si>
  <si>
    <t>CONCILIAÇÃO BANCÁRIA (R$ MIL)</t>
  </si>
  <si>
    <t>'</t>
  </si>
  <si>
    <t>ANO V - FEV/2026 A JAN/2027</t>
  </si>
  <si>
    <t xml:space="preserve"> CENTROS DE GERENCIAMENTO OPERACIONAIS</t>
  </si>
  <si>
    <t>SD 28/02/2026</t>
  </si>
  <si>
    <t>SD 31/03/2026</t>
  </si>
  <si>
    <t>SD 30/04/2026</t>
  </si>
  <si>
    <t>SD 31/05/2026</t>
  </si>
  <si>
    <t>SD 30/06/2026</t>
  </si>
  <si>
    <t>SD 31/07/2026</t>
  </si>
  <si>
    <t>SD 31/08/2026</t>
  </si>
  <si>
    <t>SD 30/09/2026</t>
  </si>
  <si>
    <t>SD 31/10/2026</t>
  </si>
  <si>
    <t>SD 30/11/2026</t>
  </si>
  <si>
    <t>SD 31/12/2026</t>
  </si>
  <si>
    <t>SD 31/01/2027</t>
  </si>
  <si>
    <t>ATIVO</t>
  </si>
  <si>
    <t>CIRCULANTE</t>
  </si>
  <si>
    <t>CAIXA</t>
  </si>
  <si>
    <t>SALDOS EM CONTAS BANCÁRIAS</t>
  </si>
  <si>
    <t>APLICAÇÕES FINANCEIRAS</t>
  </si>
  <si>
    <t>CONTAS A RECEBER</t>
  </si>
  <si>
    <t>ESTOQUES</t>
  </si>
  <si>
    <t>DESPESAS ANTECIPADAS</t>
  </si>
  <si>
    <t>OUTROS CRÉDITOS</t>
  </si>
  <si>
    <t>ATIVO NÃO CIRCULANTE</t>
  </si>
  <si>
    <t>DEPÓSITOS RECURSAIS TRABALHISTAS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</si>
  <si>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</si>
  <si>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</si>
  <si>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</si>
  <si>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</si>
  <si>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</si>
  <si>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</si>
  <si>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RECEITAS DIFERIDAS</t>
  </si>
  <si>
    <t>SALDO CREDOR DE REPASSES</t>
  </si>
  <si>
    <t>OUTRAS OBRIGAÇÕES</t>
  </si>
  <si>
    <t>PASSIVO NÃO CIRCULANTE</t>
  </si>
  <si>
    <t>PROVISÃO PARA RISCOS FISCAIS, TRABALHISTAS E CÍVEIS</t>
  </si>
  <si>
    <t>PATRIMÔNIO LÍQUIDO</t>
  </si>
  <si>
    <t>RESULTADO ACUMULADO</t>
  </si>
  <si>
    <t>RESULTADO DO PERÍODO</t>
  </si>
  <si>
    <t>(*)</t>
  </si>
  <si>
    <t>RECEITAS OPERACIONAIS</t>
  </si>
  <si>
    <t>CONTRATO DE GESTÃO Nº 01/2022</t>
  </si>
  <si>
    <t>REPASSE MEDICAMENTOS - MS</t>
  </si>
  <si>
    <t>DOAÇÕES</t>
  </si>
  <si>
    <t>SUBVENÇÕES INVESTIMENTOS</t>
  </si>
  <si>
    <t>OUTRAS RECEITAS</t>
  </si>
  <si>
    <t>DESPESAS OPERACIONAIS</t>
  </si>
  <si>
    <t>PESSOAL</t>
  </si>
  <si>
    <t>SALÁRIOS</t>
  </si>
  <si>
    <t>BENEFÍCIOS</t>
  </si>
  <si>
    <t>PROVISÕES PARA FÉRIAS</t>
  </si>
  <si>
    <t>ENCARGOS SOCIAIS</t>
  </si>
  <si>
    <t>PROVISÕES PARA 13º SALÁRIO</t>
  </si>
  <si>
    <t>TOTAL PESSOAL</t>
  </si>
  <si>
    <t>MATERIAIS PARA CONSUMO</t>
  </si>
  <si>
    <t>SERVIÇOS PROFISSIONAIS</t>
  </si>
  <si>
    <t xml:space="preserve">REPASSES HCFMUSP - SERV. PRESTADOS </t>
  </si>
  <si>
    <t>UTILIDADES E SERVIÇOS</t>
  </si>
  <si>
    <t>ALUGUÉIS DE EQUIPAMENTOS E IMÓVEIS</t>
  </si>
  <si>
    <t>PERDAS ESTIMADAS CRÉDITO LIQ DUVIDOSA</t>
  </si>
  <si>
    <t>PROVISÕES PARA RISCOS TRABALHISTAS</t>
  </si>
  <si>
    <t>DEPRECIAÇÕES E AMORTIZAÇÕES</t>
  </si>
  <si>
    <t>RESULTADO NA BAIXA DE IMOBILIZADO</t>
  </si>
  <si>
    <t>OUTRAS DESPESAS</t>
  </si>
  <si>
    <t>RESULTADO OPERACIONAL</t>
  </si>
  <si>
    <t>RESULTADOS FINANCEIROS LÍQUIDOS</t>
  </si>
  <si>
    <t>RECEITAS FINANCEIRAS</t>
  </si>
  <si>
    <t>DESPESAS FINANCEIRAS</t>
  </si>
  <si>
    <t>BALANÇO PATRIMONIAL EM 31/03/2026 (EM R$)</t>
  </si>
  <si>
    <t>DEMONSTRAÇÃO DOS RESULTADOS EM MARÇO/26 (EM R$)</t>
  </si>
  <si>
    <t>FLUXOS DE CAIXA DE MARÇO/2026 (R$ mil)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</si>
</sst>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11"/>
      <color rgb="FFFF0000"/>
      <name val="Franklin Gothic Medium"/>
      <family val="2"/>
    </font>
    <font>
      <b/>
      <sz val="14"/>
      <color rgb="FF548235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8"/>
      <color indexed="8"/>
      <name val="Verdana"/>
      <family val="2"/>
    </font>
    <font>
      <sz val="10"/>
      <color indexed="8"/>
      <name val="MS Sans Serif"/>
    </font>
    <font>
      <sz val="12"/>
      <color rgb="FF548235"/>
      <name val="Verdana"/>
      <family val="2"/>
    </font>
    <font>
      <b/>
      <sz val="8"/>
      <color indexed="8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8"/>
      <name val="ARIAL"/>
      <charset val="1"/>
    </font>
    <font>
      <sz val="8"/>
      <color theme="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13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medium">
        <color theme="9" tint="-0.249977111117893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7" fillId="0" borderId="0">
      <alignment vertical="top"/>
    </xf>
    <xf numFmtId="43" fontId="37" fillId="0" borderId="0" applyFont="0" applyFill="0" applyBorder="0" applyAlignment="0" applyProtection="0"/>
    <xf numFmtId="166" fontId="27" fillId="0" borderId="0" applyFont="0" applyFill="0" applyBorder="0" applyAlignment="0" applyProtection="0">
      <alignment vertical="top"/>
    </xf>
    <xf numFmtId="0" fontId="45" fillId="0" borderId="0">
      <alignment vertical="top"/>
    </xf>
  </cellStyleXfs>
  <cellXfs count="1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8" fillId="2" borderId="5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4" xfId="0" applyFont="1" applyBorder="1" applyAlignment="1">
      <alignment horizontal="left" vertical="center" indent="2"/>
    </xf>
    <xf numFmtId="0" fontId="21" fillId="5" borderId="4" xfId="0" applyFont="1" applyFill="1" applyBorder="1" applyAlignment="1">
      <alignment horizontal="left" vertical="center" indent="2"/>
    </xf>
    <xf numFmtId="164" fontId="21" fillId="5" borderId="5" xfId="0" applyNumberFormat="1" applyFont="1" applyFill="1" applyBorder="1" applyAlignment="1">
      <alignment vertical="center"/>
    </xf>
    <xf numFmtId="0" fontId="23" fillId="6" borderId="4" xfId="0" applyFont="1" applyFill="1" applyBorder="1" applyAlignment="1">
      <alignment horizontal="left" vertical="center" indent="3"/>
    </xf>
    <xf numFmtId="165" fontId="23" fillId="6" borderId="5" xfId="0" applyNumberFormat="1" applyFont="1" applyFill="1" applyBorder="1" applyAlignment="1">
      <alignment vertical="center"/>
    </xf>
    <xf numFmtId="165" fontId="21" fillId="5" borderId="5" xfId="0" applyNumberFormat="1" applyFont="1" applyFill="1" applyBorder="1" applyAlignment="1">
      <alignment vertical="center"/>
    </xf>
    <xf numFmtId="0" fontId="21" fillId="6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21" fillId="6" borderId="4" xfId="0" applyFont="1" applyFill="1" applyBorder="1" applyAlignment="1">
      <alignment vertical="center"/>
    </xf>
    <xf numFmtId="164" fontId="21" fillId="6" borderId="5" xfId="0" applyNumberFormat="1" applyFont="1" applyFill="1" applyBorder="1" applyAlignment="1">
      <alignment vertical="center"/>
    </xf>
    <xf numFmtId="164" fontId="22" fillId="0" borderId="5" xfId="0" applyNumberFormat="1" applyFont="1" applyBorder="1" applyAlignment="1">
      <alignment vertical="center"/>
    </xf>
    <xf numFmtId="0" fontId="20" fillId="0" borderId="9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21" fillId="0" borderId="10" xfId="0" applyNumberFormat="1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164" fontId="26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11" xfId="0" applyNumberFormat="1" applyFont="1" applyBorder="1" applyAlignment="1">
      <alignment vertical="center"/>
    </xf>
    <xf numFmtId="165" fontId="22" fillId="0" borderId="11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38" fontId="29" fillId="0" borderId="2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8" xfId="0" applyFont="1" applyBorder="1" applyAlignment="1">
      <alignment horizontal="left" vertical="center" indent="2"/>
    </xf>
    <xf numFmtId="3" fontId="32" fillId="0" borderId="8" xfId="0" applyNumberFormat="1" applyFont="1" applyBorder="1" applyAlignment="1">
      <alignment vertical="center"/>
    </xf>
    <xf numFmtId="0" fontId="32" fillId="0" borderId="4" xfId="0" applyFont="1" applyBorder="1" applyAlignment="1">
      <alignment horizontal="left" vertical="center" wrapText="1" indent="3"/>
    </xf>
    <xf numFmtId="3" fontId="32" fillId="0" borderId="5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 indent="2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29" fillId="7" borderId="6" xfId="0" applyFont="1" applyFill="1" applyBorder="1" applyAlignment="1">
      <alignment vertical="center"/>
    </xf>
    <xf numFmtId="0" fontId="29" fillId="7" borderId="0" xfId="0" applyFont="1" applyFill="1" applyAlignment="1">
      <alignment vertical="center"/>
    </xf>
    <xf numFmtId="164" fontId="29" fillId="7" borderId="7" xfId="0" applyNumberFormat="1" applyFont="1" applyFill="1" applyBorder="1" applyAlignment="1">
      <alignment vertical="center"/>
    </xf>
    <xf numFmtId="0" fontId="0" fillId="0" borderId="0" xfId="0" quotePrefix="1" applyAlignment="1">
      <alignment vertical="center"/>
    </xf>
    <xf numFmtId="165" fontId="22" fillId="0" borderId="5" xfId="0" applyNumberFormat="1" applyFont="1" applyBorder="1" applyAlignment="1">
      <alignment vertical="center"/>
    </xf>
    <xf numFmtId="0" fontId="36" fillId="0" borderId="0" xfId="3" applyFont="1" applyAlignment="1">
      <alignment vertical="center"/>
    </xf>
    <xf numFmtId="43" fontId="36" fillId="0" borderId="0" xfId="4" applyFont="1" applyFill="1" applyBorder="1" applyAlignment="1" applyProtection="1">
      <alignment horizontal="right" vertical="center"/>
    </xf>
    <xf numFmtId="0" fontId="38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4" fontId="28" fillId="0" borderId="0" xfId="3" applyNumberFormat="1" applyFont="1" applyAlignment="1">
      <alignment horizontal="center" vertical="center"/>
    </xf>
    <xf numFmtId="43" fontId="39" fillId="0" borderId="0" xfId="4" applyFont="1" applyAlignment="1">
      <alignment horizontal="right" vertical="center"/>
    </xf>
    <xf numFmtId="4" fontId="36" fillId="0" borderId="0" xfId="4" applyNumberFormat="1" applyFont="1" applyFill="1" applyAlignment="1">
      <alignment horizontal="right" vertical="center"/>
    </xf>
    <xf numFmtId="4" fontId="36" fillId="0" borderId="0" xfId="3" applyNumberFormat="1" applyFont="1" applyAlignment="1">
      <alignment vertical="center"/>
    </xf>
    <xf numFmtId="0" fontId="39" fillId="0" borderId="0" xfId="3" applyFont="1" applyAlignment="1">
      <alignment horizontal="center" vertical="center"/>
    </xf>
    <xf numFmtId="0" fontId="41" fillId="9" borderId="0" xfId="3" applyFont="1" applyFill="1" applyAlignment="1">
      <alignment vertical="center"/>
    </xf>
    <xf numFmtId="3" fontId="41" fillId="9" borderId="0" xfId="4" applyNumberFormat="1" applyFont="1" applyFill="1" applyAlignment="1">
      <alignment horizontal="right" vertical="center"/>
    </xf>
    <xf numFmtId="0" fontId="41" fillId="10" borderId="0" xfId="3" applyFont="1" applyFill="1" applyAlignment="1">
      <alignment vertical="center"/>
    </xf>
    <xf numFmtId="3" fontId="41" fillId="10" borderId="0" xfId="4" applyNumberFormat="1" applyFont="1" applyFill="1" applyAlignment="1">
      <alignment horizontal="right" vertical="center"/>
    </xf>
    <xf numFmtId="0" fontId="42" fillId="0" borderId="0" xfId="3" applyFont="1" applyAlignment="1">
      <alignment horizontal="left" vertical="center" indent="1"/>
    </xf>
    <xf numFmtId="3" fontId="42" fillId="0" borderId="0" xfId="4" applyNumberFormat="1" applyFont="1" applyFill="1" applyAlignment="1">
      <alignment horizontal="right" vertical="center"/>
    </xf>
    <xf numFmtId="166" fontId="42" fillId="0" borderId="0" xfId="5" applyFont="1" applyFill="1" applyAlignment="1">
      <alignment horizontal="right" vertical="center"/>
    </xf>
    <xf numFmtId="166" fontId="36" fillId="0" borderId="0" xfId="5" applyFont="1" applyAlignment="1">
      <alignment vertical="center"/>
    </xf>
    <xf numFmtId="166" fontId="36" fillId="0" borderId="0" xfId="5" applyFont="1" applyFill="1" applyAlignment="1">
      <alignment vertical="center"/>
    </xf>
    <xf numFmtId="3" fontId="42" fillId="0" borderId="0" xfId="3" applyNumberFormat="1" applyFont="1" applyAlignment="1">
      <alignment vertical="center"/>
    </xf>
    <xf numFmtId="3" fontId="42" fillId="0" borderId="0" xfId="4" applyNumberFormat="1" applyFont="1" applyAlignment="1">
      <alignment horizontal="right" vertical="center"/>
    </xf>
    <xf numFmtId="0" fontId="42" fillId="0" borderId="0" xfId="3" applyFont="1" applyAlignment="1">
      <alignment vertical="center"/>
    </xf>
    <xf numFmtId="166" fontId="42" fillId="0" borderId="0" xfId="5" applyFont="1" applyFill="1" applyAlignment="1">
      <alignment vertical="center"/>
    </xf>
    <xf numFmtId="0" fontId="41" fillId="11" borderId="0" xfId="3" applyFont="1" applyFill="1" applyAlignment="1">
      <alignment horizontal="left" vertical="center" indent="1"/>
    </xf>
    <xf numFmtId="3" fontId="41" fillId="0" borderId="0" xfId="4" applyNumberFormat="1" applyFont="1" applyFill="1" applyAlignment="1">
      <alignment horizontal="right" vertical="center"/>
    </xf>
    <xf numFmtId="0" fontId="42" fillId="0" borderId="0" xfId="3" applyFont="1" applyAlignment="1">
      <alignment horizontal="left" vertical="center" indent="2"/>
    </xf>
    <xf numFmtId="0" fontId="41" fillId="0" borderId="0" xfId="3" applyFont="1" applyAlignment="1">
      <alignment horizontal="left" vertical="center" indent="1"/>
    </xf>
    <xf numFmtId="0" fontId="41" fillId="0" borderId="0" xfId="3" applyFont="1" applyAlignment="1">
      <alignment vertical="center"/>
    </xf>
    <xf numFmtId="0" fontId="41" fillId="12" borderId="0" xfId="3" applyFont="1" applyFill="1" applyAlignment="1">
      <alignment vertical="center"/>
    </xf>
    <xf numFmtId="3" fontId="41" fillId="12" borderId="0" xfId="4" applyNumberFormat="1" applyFont="1" applyFill="1" applyAlignment="1">
      <alignment horizontal="right" vertical="center"/>
    </xf>
    <xf numFmtId="0" fontId="43" fillId="13" borderId="0" xfId="3" applyFont="1" applyFill="1" applyAlignment="1">
      <alignment vertical="center"/>
    </xf>
    <xf numFmtId="3" fontId="43" fillId="13" borderId="0" xfId="4" applyNumberFormat="1" applyFont="1" applyFill="1" applyAlignment="1">
      <alignment horizontal="right" vertical="center"/>
    </xf>
    <xf numFmtId="4" fontId="42" fillId="0" borderId="0" xfId="3" applyNumberFormat="1" applyFont="1" applyAlignment="1">
      <alignment vertical="center"/>
    </xf>
    <xf numFmtId="166" fontId="44" fillId="0" borderId="0" xfId="5" applyFont="1" applyFill="1" applyAlignment="1">
      <alignment vertical="center"/>
    </xf>
    <xf numFmtId="4" fontId="44" fillId="0" borderId="0" xfId="3" applyNumberFormat="1" applyFont="1" applyAlignment="1">
      <alignment vertical="center"/>
    </xf>
    <xf numFmtId="0" fontId="44" fillId="0" borderId="0" xfId="3" applyFont="1" applyAlignment="1">
      <alignment vertical="center"/>
    </xf>
    <xf numFmtId="166" fontId="42" fillId="0" borderId="0" xfId="5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36" fillId="0" borderId="0" xfId="3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8" borderId="0" xfId="6" applyFont="1" applyFill="1" applyAlignment="1">
      <alignment horizontal="right" vertical="center"/>
    </xf>
    <xf numFmtId="0" fontId="40" fillId="8" borderId="0" xfId="6" applyFont="1" applyFill="1" applyAlignment="1">
      <alignment horizontal="center" vertical="center"/>
    </xf>
    <xf numFmtId="166" fontId="46" fillId="0" borderId="0" xfId="5" applyFont="1" applyFill="1" applyAlignment="1">
      <alignment vertical="center"/>
    </xf>
    <xf numFmtId="17" fontId="40" fillId="8" borderId="0" xfId="6" applyNumberFormat="1" applyFont="1" applyFill="1" applyAlignment="1">
      <alignment horizontal="right" vertical="center"/>
    </xf>
  </cellXfs>
  <cellStyles count="7">
    <cellStyle name="Normal" xfId="0" builtinId="0"/>
    <cellStyle name="Normal 2" xfId="6" xr:uid="{00DB1185-49E4-42DD-8ADC-E26E0675821E}"/>
    <cellStyle name="Normal 2 4 2" xfId="3" xr:uid="{AE5A92B7-84AA-423C-B3C8-B8C04167B71B}"/>
    <cellStyle name="Separador de milhares 3" xfId="1" xr:uid="{00000000-0005-0000-0000-000001000000}"/>
    <cellStyle name="Separador de milhares 4" xfId="2" xr:uid="{00000000-0005-0000-0000-000002000000}"/>
    <cellStyle name="Vírgula 2" xfId="4" xr:uid="{47CD86E4-95D3-4EAC-8301-E76F864CF876}"/>
    <cellStyle name="Vírgula 3" xfId="5" xr:uid="{8CEF9D3E-4D08-458A-B9B3-9D34B8B98EBE}"/>
  </cellStyles>
  <dxfs count="0"/>
  <tableStyles count="0" defaultTableStyle="TableStyleMedium2" defaultPivotStyle="PivotStyleLight16"/>
  <colors>
    <mruColors>
      <color rgb="FF3333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0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46297C-FF1A-4D16-B98A-D32EAFB4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810499" cy="790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0</xdr:row>
      <xdr:rowOff>848200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0983B2-7016-4103-9D6A-0DDAA9D5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84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40822</xdr:rowOff>
    </xdr:from>
    <xdr:to>
      <xdr:col>4</xdr:col>
      <xdr:colOff>27215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5E2C00-3244-458F-8F24-DD2633072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0821" y="40822"/>
          <a:ext cx="7939769" cy="892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27214</xdr:colOff>
      <xdr:row>0</xdr:row>
      <xdr:rowOff>870857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6472B3-FA5E-4416-9855-489D04DED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7571014" cy="870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ICESP\Presta&#231;&#227;o%20de%20Contas%20-%20HC-ICESP\2026\c%20mar26\c%20DFC-%20%20ICESP%20CTR%20GEST&#195;O%20MAR&#199;O%202026.xlsx" TargetMode="External"/><Relationship Id="rId1" Type="http://schemas.openxmlformats.org/officeDocument/2006/relationships/externalLinkPath" Target="file:///O:\Controladoria\Projetos%20Controladoria\Subven&#231;&#245;es\HC-ICESP\Presta&#231;&#227;o%20de%20Contas%20-%20HC-ICESP\2026\c%20mar26\c%20DFC-%20%20ICESP%20CTR%20GEST&#195;O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ESP-CONSOLIDADO"/>
      <sheetName val="ICESP-CGs OP 88710_711"/>
      <sheetName val="ICESP-CGs OP 88700_701"/>
      <sheetName val="CONCILIAÇÃO"/>
      <sheetName val="ICESP-CGs NÃO OPERACIONAIS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75C2-8518-42C1-A886-F40E8FF7C135}">
  <dimension ref="A1:M43"/>
  <sheetViews>
    <sheetView showGridLines="0" tabSelected="1" zoomScale="80" zoomScaleNormal="80" workbookViewId="0">
      <pane ySplit="10" topLeftCell="A11" activePane="bottomLeft" state="frozen"/>
      <selection activeCell="A43" sqref="A43"/>
      <selection pane="bottomLeft" activeCell="W25" sqref="W25"/>
    </sheetView>
  </sheetViews>
  <sheetFormatPr defaultColWidth="6.85546875" defaultRowHeight="15" customHeight="1" x14ac:dyDescent="0.25"/>
  <cols>
    <col min="1" max="1" width="65.7109375" style="90" customWidth="1"/>
    <col min="2" max="2" width="25.7109375" style="107" customWidth="1"/>
    <col min="3" max="3" width="25.7109375" style="90" customWidth="1"/>
    <col min="4" max="10" width="17.7109375" style="90" hidden="1" customWidth="1"/>
    <col min="11" max="13" width="18.7109375" style="90" hidden="1" customWidth="1"/>
    <col min="14" max="16384" width="6.85546875" style="90"/>
  </cols>
  <sheetData>
    <row r="1" spans="1:13" ht="69.95" customHeight="1" x14ac:dyDescent="0.25">
      <c r="B1" s="91"/>
    </row>
    <row r="2" spans="1:13" s="92" customFormat="1" ht="24" customHeight="1" x14ac:dyDescent="0.25">
      <c r="A2" s="126" t="s">
        <v>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s="92" customFormat="1" ht="15" customHeight="1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s="92" customFormat="1" ht="15" customHeight="1" x14ac:dyDescent="0.2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s="92" customFormat="1" ht="15" customHeight="1" x14ac:dyDescent="0.25">
      <c r="A6" s="127" t="s">
        <v>54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s="92" customFormat="1" ht="18" customHeight="1" x14ac:dyDescent="0.25"/>
    <row r="8" spans="1:13" s="93" customFormat="1" ht="18" customHeight="1" x14ac:dyDescent="0.25">
      <c r="A8" s="128" t="s">
        <v>121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</row>
    <row r="10" spans="1:13" ht="18" customHeight="1" x14ac:dyDescent="0.25">
      <c r="A10" s="98"/>
      <c r="B10" s="136" t="s">
        <v>55</v>
      </c>
      <c r="C10" s="137" t="s">
        <v>56</v>
      </c>
      <c r="D10" s="137" t="s">
        <v>57</v>
      </c>
      <c r="E10" s="137" t="s">
        <v>58</v>
      </c>
      <c r="F10" s="137" t="s">
        <v>59</v>
      </c>
      <c r="G10" s="137" t="s">
        <v>60</v>
      </c>
      <c r="H10" s="137" t="s">
        <v>61</v>
      </c>
      <c r="I10" s="137" t="s">
        <v>62</v>
      </c>
      <c r="J10" s="137" t="s">
        <v>63</v>
      </c>
      <c r="K10" s="137" t="s">
        <v>64</v>
      </c>
      <c r="L10" s="137" t="s">
        <v>65</v>
      </c>
      <c r="M10" s="137" t="s">
        <v>66</v>
      </c>
    </row>
    <row r="11" spans="1:13" ht="18" customHeight="1" x14ac:dyDescent="0.25">
      <c r="B11" s="90"/>
    </row>
    <row r="12" spans="1:13" ht="18" customHeight="1" x14ac:dyDescent="0.25">
      <c r="A12" s="99" t="s">
        <v>67</v>
      </c>
      <c r="B12" s="100">
        <f t="shared" ref="B12:M12" si="0">B13+B21</f>
        <v>66179042.420000002</v>
      </c>
      <c r="C12" s="100">
        <f t="shared" si="0"/>
        <v>64698110.810000017</v>
      </c>
      <c r="D12" s="100">
        <f t="shared" si="0"/>
        <v>0</v>
      </c>
      <c r="E12" s="100">
        <f t="shared" si="0"/>
        <v>0</v>
      </c>
      <c r="F12" s="100">
        <f t="shared" si="0"/>
        <v>0</v>
      </c>
      <c r="G12" s="100">
        <f t="shared" si="0"/>
        <v>0</v>
      </c>
      <c r="H12" s="100">
        <f t="shared" si="0"/>
        <v>0</v>
      </c>
      <c r="I12" s="100">
        <f t="shared" si="0"/>
        <v>0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0</v>
      </c>
    </row>
    <row r="13" spans="1:13" ht="18" customHeight="1" x14ac:dyDescent="0.25">
      <c r="A13" s="101" t="s">
        <v>68</v>
      </c>
      <c r="B13" s="102">
        <f t="shared" ref="B13:M13" si="1">SUM(B14:B20)</f>
        <v>59345775.049999997</v>
      </c>
      <c r="C13" s="102">
        <f t="shared" si="1"/>
        <v>57962498.390000015</v>
      </c>
      <c r="D13" s="102">
        <f t="shared" si="1"/>
        <v>0</v>
      </c>
      <c r="E13" s="102">
        <f t="shared" si="1"/>
        <v>0</v>
      </c>
      <c r="F13" s="102">
        <f t="shared" si="1"/>
        <v>0</v>
      </c>
      <c r="G13" s="102">
        <f t="shared" si="1"/>
        <v>0</v>
      </c>
      <c r="H13" s="102">
        <f t="shared" si="1"/>
        <v>0</v>
      </c>
      <c r="I13" s="102">
        <f t="shared" si="1"/>
        <v>0</v>
      </c>
      <c r="J13" s="102">
        <f t="shared" si="1"/>
        <v>0</v>
      </c>
      <c r="K13" s="102">
        <f t="shared" si="1"/>
        <v>0</v>
      </c>
      <c r="L13" s="102">
        <f>SUM(L14:L20)</f>
        <v>0</v>
      </c>
      <c r="M13" s="102">
        <f t="shared" si="1"/>
        <v>0</v>
      </c>
    </row>
    <row r="14" spans="1:13" ht="12.75" x14ac:dyDescent="0.25">
      <c r="A14" s="103" t="s">
        <v>69</v>
      </c>
      <c r="B14" s="104">
        <v>2500</v>
      </c>
      <c r="C14" s="104">
        <v>2500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</row>
    <row r="15" spans="1:13" ht="12.75" x14ac:dyDescent="0.25">
      <c r="A15" s="103" t="s">
        <v>70</v>
      </c>
      <c r="B15" s="105">
        <v>0</v>
      </c>
      <c r="C15" s="105">
        <v>0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13" ht="12.75" x14ac:dyDescent="0.25">
      <c r="A16" s="103" t="s">
        <v>71</v>
      </c>
      <c r="B16" s="104">
        <v>6248197.8600000013</v>
      </c>
      <c r="C16" s="104">
        <v>10045968.18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</row>
    <row r="17" spans="1:13" ht="12.75" x14ac:dyDescent="0.25">
      <c r="A17" s="103" t="s">
        <v>72</v>
      </c>
      <c r="B17" s="104">
        <v>7230408.0300000012</v>
      </c>
      <c r="C17" s="104">
        <v>6137495.0700000077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pans="1:13" ht="12.75" x14ac:dyDescent="0.25">
      <c r="A18" s="103" t="s">
        <v>73</v>
      </c>
      <c r="B18" s="104">
        <v>41977842.729999997</v>
      </c>
      <c r="C18" s="104">
        <v>39161408.480000004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pans="1:13" ht="12.75" x14ac:dyDescent="0.25">
      <c r="A19" s="103" t="s">
        <v>74</v>
      </c>
      <c r="B19" s="104">
        <v>430193.84</v>
      </c>
      <c r="C19" s="104">
        <v>433975.7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 ht="12.75" x14ac:dyDescent="0.25">
      <c r="A20" s="103" t="s">
        <v>75</v>
      </c>
      <c r="B20" s="104">
        <v>3456632.59</v>
      </c>
      <c r="C20" s="104">
        <v>2181150.96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ht="12.75" x14ac:dyDescent="0.25">
      <c r="A21" s="101" t="s">
        <v>76</v>
      </c>
      <c r="B21" s="102">
        <f t="shared" ref="B21:I21" si="2">SUM(B22:B24)</f>
        <v>6833267.370000002</v>
      </c>
      <c r="C21" s="102">
        <f t="shared" si="2"/>
        <v>6735612.4200000037</v>
      </c>
      <c r="D21" s="102">
        <f t="shared" si="2"/>
        <v>0</v>
      </c>
      <c r="E21" s="102">
        <f t="shared" si="2"/>
        <v>0</v>
      </c>
      <c r="F21" s="102">
        <f t="shared" si="2"/>
        <v>0</v>
      </c>
      <c r="G21" s="102">
        <f t="shared" si="2"/>
        <v>0</v>
      </c>
      <c r="H21" s="102">
        <f t="shared" si="2"/>
        <v>0</v>
      </c>
      <c r="I21" s="102">
        <f t="shared" si="2"/>
        <v>0</v>
      </c>
      <c r="J21" s="102">
        <f>SUM(J22:J24)</f>
        <v>0</v>
      </c>
      <c r="K21" s="102">
        <f t="shared" ref="K21:M21" si="3">SUM(K22:K24)</f>
        <v>0</v>
      </c>
      <c r="L21" s="102">
        <f t="shared" si="3"/>
        <v>0</v>
      </c>
      <c r="M21" s="102">
        <f t="shared" si="3"/>
        <v>0</v>
      </c>
    </row>
    <row r="22" spans="1:13" ht="12.75" x14ac:dyDescent="0.25">
      <c r="A22" s="103" t="s">
        <v>77</v>
      </c>
      <c r="B22" s="104">
        <v>1544701.48</v>
      </c>
      <c r="C22" s="104">
        <v>1599550.23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ht="12.75" x14ac:dyDescent="0.25">
      <c r="A23" s="103" t="s">
        <v>74</v>
      </c>
      <c r="B23" s="104">
        <v>77171.76999999999</v>
      </c>
      <c r="C23" s="104">
        <v>72682.460000000006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2.75" x14ac:dyDescent="0.25">
      <c r="A24" s="103" t="s">
        <v>78</v>
      </c>
      <c r="B24" s="104">
        <v>5211394.120000002</v>
      </c>
      <c r="C24" s="104">
        <v>5063379.7300000032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ht="12.75" x14ac:dyDescent="0.25">
      <c r="A25" s="99" t="s">
        <v>79</v>
      </c>
      <c r="B25" s="100">
        <f t="shared" ref="B25:M25" si="4">B26+B34+B37</f>
        <v>66179042.420000002</v>
      </c>
      <c r="C25" s="100">
        <f t="shared" si="4"/>
        <v>64698109.930000022</v>
      </c>
      <c r="D25" s="100">
        <f t="shared" si="4"/>
        <v>0</v>
      </c>
      <c r="E25" s="100">
        <f t="shared" si="4"/>
        <v>0</v>
      </c>
      <c r="F25" s="100">
        <f t="shared" si="4"/>
        <v>0</v>
      </c>
      <c r="G25" s="100">
        <f t="shared" si="4"/>
        <v>0</v>
      </c>
      <c r="H25" s="100">
        <f t="shared" si="4"/>
        <v>0</v>
      </c>
      <c r="I25" s="100">
        <f t="shared" si="4"/>
        <v>0</v>
      </c>
      <c r="J25" s="100">
        <f t="shared" si="4"/>
        <v>0</v>
      </c>
      <c r="K25" s="100">
        <f t="shared" si="4"/>
        <v>0</v>
      </c>
      <c r="L25" s="100">
        <f t="shared" si="4"/>
        <v>0</v>
      </c>
      <c r="M25" s="100">
        <f t="shared" si="4"/>
        <v>0</v>
      </c>
    </row>
    <row r="26" spans="1:13" ht="12.75" x14ac:dyDescent="0.25">
      <c r="A26" s="101" t="s">
        <v>68</v>
      </c>
      <c r="B26" s="102">
        <f t="shared" ref="B26:M26" si="5">SUM(B27:B33)</f>
        <v>134566008.47</v>
      </c>
      <c r="C26" s="102">
        <f t="shared" si="5"/>
        <v>137346606.06</v>
      </c>
      <c r="D26" s="102">
        <f t="shared" si="5"/>
        <v>0</v>
      </c>
      <c r="E26" s="102">
        <f t="shared" si="5"/>
        <v>0</v>
      </c>
      <c r="F26" s="102">
        <f t="shared" si="5"/>
        <v>0</v>
      </c>
      <c r="G26" s="102">
        <f t="shared" si="5"/>
        <v>0</v>
      </c>
      <c r="H26" s="102">
        <f t="shared" si="5"/>
        <v>0</v>
      </c>
      <c r="I26" s="102">
        <f t="shared" si="5"/>
        <v>0</v>
      </c>
      <c r="J26" s="102">
        <f>SUM(J27:J33)</f>
        <v>0</v>
      </c>
      <c r="K26" s="102">
        <f t="shared" si="5"/>
        <v>0</v>
      </c>
      <c r="L26" s="102">
        <f t="shared" si="5"/>
        <v>0</v>
      </c>
      <c r="M26" s="102">
        <f t="shared" si="5"/>
        <v>0</v>
      </c>
    </row>
    <row r="27" spans="1:13" ht="12.75" x14ac:dyDescent="0.25">
      <c r="A27" s="103" t="s">
        <v>80</v>
      </c>
      <c r="B27" s="104">
        <v>24400272.890000004</v>
      </c>
      <c r="C27" s="104">
        <v>24189751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13" ht="12.75" x14ac:dyDescent="0.25">
      <c r="A28" s="103" t="s">
        <v>81</v>
      </c>
      <c r="B28" s="104">
        <v>10794211.760000002</v>
      </c>
      <c r="C28" s="104">
        <v>10974557.17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ht="12.75" x14ac:dyDescent="0.25">
      <c r="A29" s="103" t="s">
        <v>82</v>
      </c>
      <c r="B29" s="104">
        <v>78569431.189999998</v>
      </c>
      <c r="C29" s="104">
        <v>83356322.099999994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3" ht="12.75" x14ac:dyDescent="0.25">
      <c r="A30" s="103" t="s">
        <v>83</v>
      </c>
      <c r="B30" s="104">
        <v>7901992.4900000012</v>
      </c>
      <c r="C30" s="104">
        <v>8476966.4400000013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</row>
    <row r="31" spans="1:13" ht="12.75" x14ac:dyDescent="0.25">
      <c r="A31" s="103" t="s">
        <v>84</v>
      </c>
      <c r="B31" s="104">
        <v>5838890.0100000007</v>
      </c>
      <c r="C31" s="104">
        <v>5396667.0700000003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ht="12.75" x14ac:dyDescent="0.25">
      <c r="A32" s="103" t="s">
        <v>85</v>
      </c>
      <c r="B32" s="105">
        <v>0</v>
      </c>
      <c r="C32" s="105">
        <v>0</v>
      </c>
      <c r="D32" s="105"/>
      <c r="E32" s="105"/>
      <c r="F32" s="105"/>
      <c r="G32" s="105"/>
      <c r="H32" s="105"/>
      <c r="I32" s="105"/>
      <c r="J32" s="105"/>
      <c r="K32" s="105"/>
      <c r="L32" s="104"/>
      <c r="M32" s="105"/>
    </row>
    <row r="33" spans="1:13" ht="12.75" x14ac:dyDescent="0.25">
      <c r="A33" s="103" t="s">
        <v>86</v>
      </c>
      <c r="B33" s="104">
        <v>7061210.1300000008</v>
      </c>
      <c r="C33" s="104">
        <v>4952342.2799999993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ht="12.75" x14ac:dyDescent="0.25">
      <c r="A34" s="101" t="s">
        <v>87</v>
      </c>
      <c r="B34" s="102">
        <f t="shared" ref="B34:M34" si="6">SUM(B35:B36)</f>
        <v>6805318.9399999995</v>
      </c>
      <c r="C34" s="102">
        <f t="shared" si="6"/>
        <v>6744304.1999999993</v>
      </c>
      <c r="D34" s="102">
        <f t="shared" si="6"/>
        <v>0</v>
      </c>
      <c r="E34" s="102">
        <f t="shared" si="6"/>
        <v>0</v>
      </c>
      <c r="F34" s="102">
        <f t="shared" si="6"/>
        <v>0</v>
      </c>
      <c r="G34" s="102">
        <f t="shared" si="6"/>
        <v>0</v>
      </c>
      <c r="H34" s="102">
        <f t="shared" si="6"/>
        <v>0</v>
      </c>
      <c r="I34" s="102">
        <f t="shared" si="6"/>
        <v>0</v>
      </c>
      <c r="J34" s="102">
        <f t="shared" si="6"/>
        <v>0</v>
      </c>
      <c r="K34" s="102">
        <f t="shared" si="6"/>
        <v>0</v>
      </c>
      <c r="L34" s="102">
        <f t="shared" si="6"/>
        <v>0</v>
      </c>
      <c r="M34" s="102">
        <f t="shared" si="6"/>
        <v>0</v>
      </c>
    </row>
    <row r="35" spans="1:13" ht="12.75" x14ac:dyDescent="0.25">
      <c r="A35" s="103" t="s">
        <v>84</v>
      </c>
      <c r="B35" s="104">
        <v>4424682.1599999992</v>
      </c>
      <c r="C35" s="104">
        <v>4363667.42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1:13" ht="12.75" x14ac:dyDescent="0.25">
      <c r="A36" s="103" t="s">
        <v>88</v>
      </c>
      <c r="B36" s="104">
        <v>2380636.7800000003</v>
      </c>
      <c r="C36" s="104">
        <v>2380636.7799999993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1:13" ht="12.75" x14ac:dyDescent="0.25">
      <c r="A37" s="101" t="s">
        <v>89</v>
      </c>
      <c r="B37" s="102">
        <f t="shared" ref="B37:M37" si="7">SUM(B38:B39)</f>
        <v>-75192284.989999995</v>
      </c>
      <c r="C37" s="102">
        <f t="shared" si="7"/>
        <v>-79392800.329999968</v>
      </c>
      <c r="D37" s="102">
        <f t="shared" si="7"/>
        <v>0</v>
      </c>
      <c r="E37" s="102">
        <f t="shared" si="7"/>
        <v>0</v>
      </c>
      <c r="F37" s="102">
        <f t="shared" si="7"/>
        <v>0</v>
      </c>
      <c r="G37" s="102">
        <f t="shared" si="7"/>
        <v>0</v>
      </c>
      <c r="H37" s="102">
        <f t="shared" si="7"/>
        <v>0</v>
      </c>
      <c r="I37" s="102">
        <f t="shared" si="7"/>
        <v>0</v>
      </c>
      <c r="J37" s="102">
        <f t="shared" si="7"/>
        <v>0</v>
      </c>
      <c r="K37" s="102">
        <f t="shared" si="7"/>
        <v>0</v>
      </c>
      <c r="L37" s="102">
        <f t="shared" si="7"/>
        <v>0</v>
      </c>
      <c r="M37" s="102">
        <f t="shared" si="7"/>
        <v>0</v>
      </c>
    </row>
    <row r="38" spans="1:13" ht="12.75" x14ac:dyDescent="0.25">
      <c r="A38" s="103" t="s">
        <v>90</v>
      </c>
      <c r="B38" s="104">
        <v>-78070359.699999988</v>
      </c>
      <c r="C38" s="104">
        <f>B38</f>
        <v>-78070359.699999988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</row>
    <row r="39" spans="1:13" ht="12.75" x14ac:dyDescent="0.25">
      <c r="A39" s="103" t="s">
        <v>91</v>
      </c>
      <c r="B39" s="104">
        <f>+DRE!B44</f>
        <v>2878074.7099999986</v>
      </c>
      <c r="C39" s="104">
        <f>SUM(DRE!B44:C44)-1</f>
        <v>-1322440.6299999789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1:13" ht="10.5" x14ac:dyDescent="0.25"/>
    <row r="41" spans="1:13" ht="15" customHeight="1" x14ac:dyDescent="0.25">
      <c r="B41" s="138">
        <f>SUM(B14:B20)+SUM(B22:B24)-SUM(B27:B33)-SUM(B35:B36)-SUM(B38:B39)</f>
        <v>0</v>
      </c>
      <c r="C41" s="138">
        <f>SUM(C14:C20)+SUM(C22:C24)-SUM(C27:C33)-SUM(C35:C36)-SUM(C38:C39)</f>
        <v>0.87999998033046722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ht="15" customHeight="1" x14ac:dyDescent="0.25">
      <c r="K42" s="106"/>
    </row>
    <row r="43" spans="1:13" ht="15" customHeight="1" x14ac:dyDescent="0.25">
      <c r="K43" s="106"/>
    </row>
  </sheetData>
  <mergeCells count="5">
    <mergeCell ref="A2:M2"/>
    <mergeCell ref="A3:M3"/>
    <mergeCell ref="A4:M4"/>
    <mergeCell ref="A6:M6"/>
    <mergeCell ref="A8:M8"/>
  </mergeCells>
  <printOptions horizontalCentered="1"/>
  <pageMargins left="0.78740157480314965" right="0.59055118110236227" top="0.98425196850393704" bottom="0.59055118110236227" header="0.31496062992125984" footer="0.31496062992125984"/>
  <pageSetup paperSize="9" scale="75" orientation="portrait" r:id="rId1"/>
  <headerFooter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3FAE-7DB2-4CD1-8F18-8F97E5B7F6C5}">
  <dimension ref="A1:N49"/>
  <sheetViews>
    <sheetView showGridLines="0" zoomScale="80" zoomScaleNormal="80" workbookViewId="0">
      <pane ySplit="10" topLeftCell="A11" activePane="bottomLeft" state="frozen"/>
      <selection activeCell="A43" sqref="A43"/>
      <selection pane="bottomLeft" activeCell="A43" sqref="A43"/>
    </sheetView>
  </sheetViews>
  <sheetFormatPr defaultColWidth="6.85546875" defaultRowHeight="15" customHeight="1" x14ac:dyDescent="0.25"/>
  <cols>
    <col min="1" max="1" width="60.7109375" style="90" customWidth="1"/>
    <col min="2" max="2" width="18.7109375" style="107" customWidth="1"/>
    <col min="3" max="3" width="18.7109375" style="90" customWidth="1"/>
    <col min="4" max="13" width="16.7109375" style="90" hidden="1" customWidth="1"/>
    <col min="14" max="14" width="18.7109375" style="90" customWidth="1"/>
    <col min="15" max="16384" width="6.85546875" style="90"/>
  </cols>
  <sheetData>
    <row r="1" spans="1:14" ht="69.95" customHeight="1" x14ac:dyDescent="0.25">
      <c r="B1" s="91"/>
    </row>
    <row r="2" spans="1:14" s="92" customFormat="1" ht="24" customHeight="1" x14ac:dyDescent="0.25">
      <c r="A2" s="126" t="s">
        <v>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s="92" customFormat="1" ht="15" customHeight="1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92" customFormat="1" ht="15" customHeight="1" x14ac:dyDescent="0.2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s="92" customFormat="1" ht="15" customHeight="1" x14ac:dyDescent="0.25">
      <c r="A6" s="127" t="s">
        <v>54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s="92" customFormat="1" ht="18" customHeight="1" x14ac:dyDescent="0.25">
      <c r="N7" s="94"/>
    </row>
    <row r="8" spans="1:14" s="93" customFormat="1" ht="18" customHeight="1" x14ac:dyDescent="0.25">
      <c r="A8" s="128" t="s">
        <v>122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N9" s="97"/>
    </row>
    <row r="10" spans="1:14" ht="18" customHeight="1" x14ac:dyDescent="0.25">
      <c r="A10" s="98"/>
      <c r="B10" s="139">
        <v>46054</v>
      </c>
      <c r="C10" s="139">
        <v>46082</v>
      </c>
      <c r="D10" s="139">
        <v>46113</v>
      </c>
      <c r="E10" s="139">
        <v>46143</v>
      </c>
      <c r="F10" s="139">
        <v>46174</v>
      </c>
      <c r="G10" s="139">
        <v>46204</v>
      </c>
      <c r="H10" s="139">
        <v>46235</v>
      </c>
      <c r="I10" s="139">
        <v>46266</v>
      </c>
      <c r="J10" s="139">
        <v>46296</v>
      </c>
      <c r="K10" s="139">
        <v>46327</v>
      </c>
      <c r="L10" s="139">
        <v>46357</v>
      </c>
      <c r="M10" s="139">
        <v>46388</v>
      </c>
      <c r="N10" s="137" t="s">
        <v>28</v>
      </c>
    </row>
    <row r="11" spans="1:14" ht="18" customHeight="1" x14ac:dyDescent="0.25">
      <c r="B11" s="95"/>
      <c r="C11" s="95"/>
      <c r="D11" s="95"/>
      <c r="E11" s="95"/>
      <c r="F11" s="95"/>
      <c r="G11" s="95"/>
      <c r="H11" s="95" t="s">
        <v>92</v>
      </c>
      <c r="I11" s="95"/>
      <c r="J11" s="95"/>
      <c r="K11" s="95"/>
      <c r="L11" s="95"/>
    </row>
    <row r="12" spans="1:14" ht="12.75" x14ac:dyDescent="0.25">
      <c r="A12" s="99" t="s">
        <v>93</v>
      </c>
      <c r="B12" s="100">
        <f t="shared" ref="B12:N12" si="0">SUM(B13:B17)</f>
        <v>71240280.409999996</v>
      </c>
      <c r="C12" s="100">
        <f t="shared" si="0"/>
        <v>71136540.640000015</v>
      </c>
      <c r="D12" s="100">
        <f t="shared" si="0"/>
        <v>0</v>
      </c>
      <c r="E12" s="100">
        <f t="shared" si="0"/>
        <v>0</v>
      </c>
      <c r="F12" s="100">
        <f t="shared" si="0"/>
        <v>0</v>
      </c>
      <c r="G12" s="100">
        <f t="shared" si="0"/>
        <v>0</v>
      </c>
      <c r="H12" s="100">
        <f t="shared" si="0"/>
        <v>0</v>
      </c>
      <c r="I12" s="100">
        <f t="shared" si="0"/>
        <v>0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0</v>
      </c>
      <c r="N12" s="100">
        <f t="shared" si="0"/>
        <v>142376821.05000001</v>
      </c>
    </row>
    <row r="13" spans="1:14" ht="12.75" x14ac:dyDescent="0.25">
      <c r="A13" s="103" t="s">
        <v>94</v>
      </c>
      <c r="B13" s="104">
        <v>69000000</v>
      </c>
      <c r="C13" s="104">
        <v>69000000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8">
        <f>SUM(B13:M13)</f>
        <v>138000000</v>
      </c>
    </row>
    <row r="14" spans="1:14" ht="12.75" x14ac:dyDescent="0.25">
      <c r="A14" s="103" t="s">
        <v>95</v>
      </c>
      <c r="B14" s="104">
        <v>1292230.5</v>
      </c>
      <c r="C14" s="104">
        <v>1485604.62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8">
        <f>SUM(B14:M14)</f>
        <v>2777835.12</v>
      </c>
    </row>
    <row r="15" spans="1:14" ht="12.75" x14ac:dyDescent="0.25">
      <c r="A15" s="103" t="s">
        <v>96</v>
      </c>
      <c r="B15" s="104">
        <v>551888.71</v>
      </c>
      <c r="C15" s="104">
        <v>569867.73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8">
        <f>SUM(B15:M15)</f>
        <v>1121756.44</v>
      </c>
    </row>
    <row r="16" spans="1:14" ht="12.75" x14ac:dyDescent="0.25">
      <c r="A16" s="103" t="s">
        <v>97</v>
      </c>
      <c r="B16" s="104">
        <v>220193.54</v>
      </c>
      <c r="C16" s="104">
        <v>54746.230000004172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8">
        <f>SUM(B16:M16)</f>
        <v>274939.77000000421</v>
      </c>
    </row>
    <row r="17" spans="1:14" ht="12.75" x14ac:dyDescent="0.25">
      <c r="A17" s="103" t="s">
        <v>98</v>
      </c>
      <c r="B17" s="104">
        <v>175967.66</v>
      </c>
      <c r="C17" s="104">
        <v>26322.06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8">
        <f>SUM(B17:M17)</f>
        <v>202289.72</v>
      </c>
    </row>
    <row r="18" spans="1:14" s="110" customFormat="1" ht="12.75" x14ac:dyDescent="0.25">
      <c r="A18" s="103"/>
      <c r="B18" s="109"/>
      <c r="C18" s="109"/>
      <c r="D18" s="104"/>
      <c r="E18" s="109"/>
      <c r="F18" s="109"/>
      <c r="G18" s="109"/>
      <c r="H18" s="109"/>
      <c r="I18" s="109"/>
      <c r="J18" s="109"/>
      <c r="K18" s="109"/>
      <c r="L18" s="109"/>
      <c r="M18" s="109"/>
      <c r="N18" s="108"/>
    </row>
    <row r="19" spans="1:14" ht="12.75" x14ac:dyDescent="0.25">
      <c r="A19" s="99" t="s">
        <v>99</v>
      </c>
      <c r="B19" s="100">
        <f t="shared" ref="B19:N19" si="1">SUM(B27:B36)+B26</f>
        <v>-68427315.939999998</v>
      </c>
      <c r="C19" s="100">
        <f t="shared" si="1"/>
        <v>-75507504.069999993</v>
      </c>
      <c r="D19" s="100">
        <f t="shared" si="1"/>
        <v>0</v>
      </c>
      <c r="E19" s="100">
        <f t="shared" si="1"/>
        <v>0</v>
      </c>
      <c r="F19" s="100">
        <f t="shared" si="1"/>
        <v>0</v>
      </c>
      <c r="G19" s="100">
        <f t="shared" si="1"/>
        <v>0</v>
      </c>
      <c r="H19" s="100">
        <f t="shared" si="1"/>
        <v>0</v>
      </c>
      <c r="I19" s="100">
        <f t="shared" si="1"/>
        <v>0</v>
      </c>
      <c r="J19" s="100">
        <f t="shared" si="1"/>
        <v>0</v>
      </c>
      <c r="K19" s="100">
        <f t="shared" si="1"/>
        <v>0</v>
      </c>
      <c r="L19" s="100">
        <f t="shared" si="1"/>
        <v>0</v>
      </c>
      <c r="M19" s="100">
        <f t="shared" si="1"/>
        <v>0</v>
      </c>
      <c r="N19" s="100">
        <f t="shared" si="1"/>
        <v>-143934820.01000002</v>
      </c>
    </row>
    <row r="20" spans="1:14" ht="12.75" x14ac:dyDescent="0.25">
      <c r="A20" s="112" t="s">
        <v>100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4" ht="12.75" x14ac:dyDescent="0.25">
      <c r="A21" s="114" t="s">
        <v>101</v>
      </c>
      <c r="B21" s="104">
        <v>-28835455.200000007</v>
      </c>
      <c r="C21" s="104">
        <v>-30848963.310000002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8">
        <f t="shared" ref="N21" si="2">SUM(B21:M21)</f>
        <v>-59684418.510000005</v>
      </c>
    </row>
    <row r="22" spans="1:14" ht="12.75" x14ac:dyDescent="0.25">
      <c r="A22" s="114" t="s">
        <v>103</v>
      </c>
      <c r="B22" s="104">
        <v>-3438613.38</v>
      </c>
      <c r="C22" s="104">
        <v>-4586477.37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8">
        <f>SUM(B22:M22)</f>
        <v>-8025090.75</v>
      </c>
    </row>
    <row r="23" spans="1:14" ht="12.75" x14ac:dyDescent="0.25">
      <c r="A23" s="114" t="s">
        <v>102</v>
      </c>
      <c r="B23" s="104">
        <v>-3823619.7600000002</v>
      </c>
      <c r="C23" s="104">
        <v>-3810758.8499999996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8">
        <f t="shared" ref="N23" si="3">SUM(B23:M23)</f>
        <v>-7634378.6099999994</v>
      </c>
    </row>
    <row r="24" spans="1:14" ht="12.75" x14ac:dyDescent="0.25">
      <c r="A24" s="114" t="s">
        <v>105</v>
      </c>
      <c r="B24" s="104">
        <v>-3273524.92</v>
      </c>
      <c r="C24" s="104">
        <v>-3431451.06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8">
        <f>SUM(B24:M24)</f>
        <v>-6704975.9800000004</v>
      </c>
    </row>
    <row r="25" spans="1:14" ht="12.75" x14ac:dyDescent="0.25">
      <c r="A25" s="114" t="s">
        <v>104</v>
      </c>
      <c r="B25" s="104">
        <v>-2585441.1100000003</v>
      </c>
      <c r="C25" s="104">
        <v>-2722989.8200000003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8">
        <f>SUM(B25:M25)</f>
        <v>-5308430.9300000006</v>
      </c>
    </row>
    <row r="26" spans="1:14" ht="12.75" x14ac:dyDescent="0.25">
      <c r="A26" s="115" t="s">
        <v>106</v>
      </c>
      <c r="B26" s="113">
        <f t="shared" ref="B26:N26" si="4">SUM(B21:B25)</f>
        <v>-41956654.370000005</v>
      </c>
      <c r="C26" s="113">
        <f t="shared" si="4"/>
        <v>-45400640.410000004</v>
      </c>
      <c r="D26" s="113">
        <f t="shared" si="4"/>
        <v>0</v>
      </c>
      <c r="E26" s="113">
        <f t="shared" si="4"/>
        <v>0</v>
      </c>
      <c r="F26" s="113">
        <f t="shared" si="4"/>
        <v>0</v>
      </c>
      <c r="G26" s="113">
        <f t="shared" si="4"/>
        <v>0</v>
      </c>
      <c r="H26" s="113">
        <f t="shared" si="4"/>
        <v>0</v>
      </c>
      <c r="I26" s="113">
        <f t="shared" si="4"/>
        <v>0</v>
      </c>
      <c r="J26" s="113">
        <f t="shared" si="4"/>
        <v>0</v>
      </c>
      <c r="K26" s="113">
        <f t="shared" si="4"/>
        <v>0</v>
      </c>
      <c r="L26" s="113">
        <f t="shared" si="4"/>
        <v>0</v>
      </c>
      <c r="M26" s="113">
        <f t="shared" si="4"/>
        <v>0</v>
      </c>
      <c r="N26" s="113">
        <f t="shared" si="4"/>
        <v>-87357294.780000016</v>
      </c>
    </row>
    <row r="27" spans="1:14" ht="12.75" x14ac:dyDescent="0.25">
      <c r="A27" s="103" t="s">
        <v>107</v>
      </c>
      <c r="B27" s="104">
        <v>-13036221.579999998</v>
      </c>
      <c r="C27" s="104">
        <v>-16286755.630000001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8">
        <f t="shared" ref="N27:N36" si="5">SUM(B27:M27)</f>
        <v>-29322977.210000001</v>
      </c>
    </row>
    <row r="28" spans="1:14" ht="12.75" x14ac:dyDescent="0.25">
      <c r="A28" s="103" t="s">
        <v>108</v>
      </c>
      <c r="B28" s="104">
        <v>-9288964.8399999999</v>
      </c>
      <c r="C28" s="104">
        <v>-8682575.6699999999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8">
        <f t="shared" si="5"/>
        <v>-17971540.509999998</v>
      </c>
    </row>
    <row r="29" spans="1:14" ht="12.75" x14ac:dyDescent="0.25">
      <c r="A29" s="103" t="s">
        <v>109</v>
      </c>
      <c r="B29" s="104">
        <v>-1864556.0299999998</v>
      </c>
      <c r="C29" s="104">
        <v>-2168510.1300000004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8">
        <f t="shared" si="5"/>
        <v>-4033066.16</v>
      </c>
    </row>
    <row r="30" spans="1:14" ht="12.75" x14ac:dyDescent="0.25">
      <c r="A30" s="103" t="s">
        <v>110</v>
      </c>
      <c r="B30" s="104">
        <v>-1225483.02</v>
      </c>
      <c r="C30" s="104">
        <v>-1313254.8999999999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8">
        <f>SUM(B30:M30)</f>
        <v>-2538737.92</v>
      </c>
    </row>
    <row r="31" spans="1:14" ht="12.75" x14ac:dyDescent="0.25">
      <c r="A31" s="103" t="s">
        <v>111</v>
      </c>
      <c r="B31" s="104">
        <v>-335213.53999999998</v>
      </c>
      <c r="C31" s="104">
        <v>-840836.8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8">
        <f>SUM(B31:M31)</f>
        <v>-1176050.3400000001</v>
      </c>
    </row>
    <row r="32" spans="1:14" ht="12.75" x14ac:dyDescent="0.25">
      <c r="A32" s="103" t="s">
        <v>112</v>
      </c>
      <c r="B32" s="105">
        <v>0</v>
      </c>
      <c r="C32" s="105">
        <v>0</v>
      </c>
      <c r="D32" s="105"/>
      <c r="E32" s="105"/>
      <c r="F32" s="105"/>
      <c r="G32" s="105"/>
      <c r="H32" s="105"/>
      <c r="I32" s="105"/>
      <c r="J32" s="105"/>
      <c r="K32" s="105"/>
      <c r="L32" s="104"/>
      <c r="M32" s="105"/>
      <c r="N32" s="105">
        <f>SUM(B32:M32)</f>
        <v>0</v>
      </c>
    </row>
    <row r="33" spans="1:14" ht="12.75" x14ac:dyDescent="0.25">
      <c r="A33" s="103" t="s">
        <v>113</v>
      </c>
      <c r="B33" s="104">
        <v>-157105.23000000001</v>
      </c>
      <c r="C33" s="104">
        <v>-341353.63999999996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108">
        <f t="shared" si="5"/>
        <v>-498458.87</v>
      </c>
    </row>
    <row r="34" spans="1:14" ht="12.75" x14ac:dyDescent="0.25">
      <c r="A34" s="103" t="s">
        <v>114</v>
      </c>
      <c r="B34" s="104">
        <v>-152764.65000000002</v>
      </c>
      <c r="C34" s="104">
        <v>-152836.56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8">
        <f t="shared" si="5"/>
        <v>-305601.21000000002</v>
      </c>
    </row>
    <row r="35" spans="1:14" ht="12.75" x14ac:dyDescent="0.25">
      <c r="A35" s="103" t="s">
        <v>115</v>
      </c>
      <c r="B35" s="105">
        <v>0</v>
      </c>
      <c r="C35" s="105">
        <v>0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>
        <f>SUM(B35:M35)</f>
        <v>0</v>
      </c>
    </row>
    <row r="36" spans="1:14" ht="12.75" x14ac:dyDescent="0.25">
      <c r="A36" s="103" t="s">
        <v>116</v>
      </c>
      <c r="B36" s="104">
        <v>-410352.68</v>
      </c>
      <c r="C36" s="104">
        <v>-320740.33000000007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8">
        <f t="shared" si="5"/>
        <v>-731093.01</v>
      </c>
    </row>
    <row r="37" spans="1:14" ht="12.75" x14ac:dyDescent="0.25">
      <c r="A37" s="103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8"/>
      <c r="N37" s="108"/>
    </row>
    <row r="38" spans="1:14" ht="12.75" x14ac:dyDescent="0.25">
      <c r="A38" s="99" t="s">
        <v>117</v>
      </c>
      <c r="B38" s="100">
        <f t="shared" ref="B38:N38" si="6">B12+B19</f>
        <v>2812964.4699999988</v>
      </c>
      <c r="C38" s="100">
        <f t="shared" si="6"/>
        <v>-4370963.4299999774</v>
      </c>
      <c r="D38" s="100">
        <f t="shared" si="6"/>
        <v>0</v>
      </c>
      <c r="E38" s="100">
        <f t="shared" si="6"/>
        <v>0</v>
      </c>
      <c r="F38" s="100">
        <f t="shared" si="6"/>
        <v>0</v>
      </c>
      <c r="G38" s="100">
        <f t="shared" si="6"/>
        <v>0</v>
      </c>
      <c r="H38" s="100">
        <f t="shared" si="6"/>
        <v>0</v>
      </c>
      <c r="I38" s="100">
        <f t="shared" si="6"/>
        <v>0</v>
      </c>
      <c r="J38" s="100">
        <f t="shared" si="6"/>
        <v>0</v>
      </c>
      <c r="K38" s="100">
        <f t="shared" si="6"/>
        <v>0</v>
      </c>
      <c r="L38" s="100">
        <f t="shared" si="6"/>
        <v>0</v>
      </c>
      <c r="M38" s="100">
        <f t="shared" si="6"/>
        <v>0</v>
      </c>
      <c r="N38" s="100">
        <f t="shared" si="6"/>
        <v>-1557998.9600000083</v>
      </c>
    </row>
    <row r="39" spans="1:14" ht="12.75" x14ac:dyDescent="0.25">
      <c r="A39" s="116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</row>
    <row r="40" spans="1:14" ht="12.75" x14ac:dyDescent="0.25">
      <c r="A40" s="117" t="s">
        <v>118</v>
      </c>
      <c r="B40" s="118">
        <f t="shared" ref="B40:M40" si="7">SUM(B41:B42)</f>
        <v>65110.239999999976</v>
      </c>
      <c r="C40" s="118">
        <f t="shared" si="7"/>
        <v>170449.09000000003</v>
      </c>
      <c r="D40" s="118">
        <f t="shared" si="7"/>
        <v>0</v>
      </c>
      <c r="E40" s="118">
        <f t="shared" si="7"/>
        <v>0</v>
      </c>
      <c r="F40" s="118">
        <f t="shared" si="7"/>
        <v>0</v>
      </c>
      <c r="G40" s="118">
        <f t="shared" si="7"/>
        <v>0</v>
      </c>
      <c r="H40" s="118">
        <f t="shared" si="7"/>
        <v>0</v>
      </c>
      <c r="I40" s="118">
        <f t="shared" si="7"/>
        <v>0</v>
      </c>
      <c r="J40" s="118">
        <f t="shared" si="7"/>
        <v>0</v>
      </c>
      <c r="K40" s="118">
        <f t="shared" si="7"/>
        <v>0</v>
      </c>
      <c r="L40" s="118">
        <f t="shared" si="7"/>
        <v>0</v>
      </c>
      <c r="M40" s="118">
        <f t="shared" si="7"/>
        <v>0</v>
      </c>
      <c r="N40" s="118">
        <f>SUM(N41:N42)</f>
        <v>235559.33</v>
      </c>
    </row>
    <row r="41" spans="1:14" ht="12.75" x14ac:dyDescent="0.25">
      <c r="A41" s="103" t="s">
        <v>119</v>
      </c>
      <c r="B41" s="104">
        <v>66837.019999999975</v>
      </c>
      <c r="C41" s="104">
        <v>179194.40000000002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8">
        <f>SUM(B41:M41)</f>
        <v>246031.41999999998</v>
      </c>
    </row>
    <row r="42" spans="1:14" ht="12.75" x14ac:dyDescent="0.25">
      <c r="A42" s="103" t="s">
        <v>120</v>
      </c>
      <c r="B42" s="104">
        <v>-1726.7799999999997</v>
      </c>
      <c r="C42" s="104">
        <v>-8745.3100000000013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5"/>
      <c r="N42" s="108">
        <f>SUM(B42:M42)</f>
        <v>-10472.09</v>
      </c>
    </row>
    <row r="43" spans="1:14" ht="12.75" x14ac:dyDescent="0.25">
      <c r="A43" s="103"/>
      <c r="B43" s="109"/>
      <c r="C43" s="109"/>
      <c r="D43" s="109"/>
      <c r="E43" s="109"/>
      <c r="F43" s="109"/>
      <c r="G43" s="109"/>
      <c r="H43" s="109"/>
      <c r="I43" s="104"/>
      <c r="J43" s="109"/>
      <c r="K43" s="109"/>
      <c r="L43" s="109"/>
      <c r="M43" s="108"/>
      <c r="N43" s="108"/>
    </row>
    <row r="44" spans="1:14" ht="12.75" x14ac:dyDescent="0.25">
      <c r="A44" s="119" t="s">
        <v>91</v>
      </c>
      <c r="B44" s="120">
        <f t="shared" ref="B44:M44" si="8">B38+B40</f>
        <v>2878074.7099999986</v>
      </c>
      <c r="C44" s="120">
        <f t="shared" si="8"/>
        <v>-4200514.3399999775</v>
      </c>
      <c r="D44" s="120">
        <f t="shared" si="8"/>
        <v>0</v>
      </c>
      <c r="E44" s="120">
        <f t="shared" si="8"/>
        <v>0</v>
      </c>
      <c r="F44" s="120">
        <f t="shared" si="8"/>
        <v>0</v>
      </c>
      <c r="G44" s="120">
        <f t="shared" si="8"/>
        <v>0</v>
      </c>
      <c r="H44" s="120">
        <f t="shared" si="8"/>
        <v>0</v>
      </c>
      <c r="I44" s="120">
        <f t="shared" si="8"/>
        <v>0</v>
      </c>
      <c r="J44" s="120">
        <f t="shared" si="8"/>
        <v>0</v>
      </c>
      <c r="K44" s="120">
        <f t="shared" si="8"/>
        <v>0</v>
      </c>
      <c r="L44" s="120">
        <f t="shared" si="8"/>
        <v>0</v>
      </c>
      <c r="M44" s="120">
        <f t="shared" si="8"/>
        <v>0</v>
      </c>
      <c r="N44" s="120">
        <f>N38+N40</f>
        <v>-1322439.6300000083</v>
      </c>
    </row>
    <row r="45" spans="1:14" s="110" customFormat="1" ht="15" customHeight="1" x14ac:dyDescent="0.25">
      <c r="B45" s="111"/>
      <c r="N45" s="111"/>
    </row>
    <row r="46" spans="1:14" s="110" customFormat="1" ht="33.6" customHeight="1" x14ac:dyDescent="0.2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s="110" customFormat="1" ht="15" customHeight="1" x14ac:dyDescent="0.25">
      <c r="B47" s="121"/>
      <c r="C47" s="121"/>
      <c r="D47" s="121"/>
      <c r="E47" s="121"/>
      <c r="F47" s="122">
        <f>+F46-F44</f>
        <v>0</v>
      </c>
      <c r="G47" s="122">
        <f>+G46-G44</f>
        <v>0</v>
      </c>
      <c r="H47" s="123"/>
      <c r="I47" s="121"/>
      <c r="J47" s="121"/>
      <c r="N47" s="111"/>
    </row>
    <row r="48" spans="1:14" s="110" customFormat="1" ht="15" customHeight="1" x14ac:dyDescent="0.25">
      <c r="B48" s="111"/>
      <c r="C48" s="111"/>
      <c r="D48" s="111"/>
      <c r="E48" s="111"/>
      <c r="F48" s="124"/>
      <c r="G48" s="124"/>
      <c r="H48" s="122"/>
      <c r="I48" s="111"/>
      <c r="J48" s="111"/>
      <c r="N48" s="111"/>
    </row>
    <row r="49" spans="12:14" ht="15" customHeight="1" x14ac:dyDescent="0.25">
      <c r="L49" s="125"/>
      <c r="M49" s="110"/>
      <c r="N49" s="111"/>
    </row>
  </sheetData>
  <mergeCells count="6">
    <mergeCell ref="A2:N2"/>
    <mergeCell ref="A3:N3"/>
    <mergeCell ref="A4:N4"/>
    <mergeCell ref="A6:N6"/>
    <mergeCell ref="A8:N8"/>
    <mergeCell ref="A46:N46"/>
  </mergeCells>
  <printOptions horizontalCentered="1"/>
  <pageMargins left="0.78740157480314965" right="0.59055118110236227" top="0.98425196850393704" bottom="0.59055118110236227" header="0.31496062992125984" footer="0.31496062992125984"/>
  <pageSetup paperSize="9" scale="75" orientation="portrait" r:id="rId1"/>
  <headerFooter>
    <oddFooter>&amp;C&amp;8Página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30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42" customHeight="1" x14ac:dyDescent="0.25">
      <c r="A2" s="133" t="s">
        <v>43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30" customHeight="1" x14ac:dyDescent="0.25">
      <c r="A3" s="134" t="s">
        <v>42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40</v>
      </c>
      <c r="D5" s="7" t="s">
        <v>35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Q5" s="7" t="s">
        <v>28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41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9CF9-6668-40E1-9F86-22FC6848A733}">
  <sheetPr>
    <pageSetUpPr fitToPage="1"/>
  </sheetPr>
  <dimension ref="A1:Q45"/>
  <sheetViews>
    <sheetView zoomScale="70" zoomScaleNormal="70" workbookViewId="0">
      <selection activeCell="A47" sqref="A47"/>
    </sheetView>
  </sheetViews>
  <sheetFormatPr defaultColWidth="9.140625" defaultRowHeight="15" x14ac:dyDescent="0.25"/>
  <cols>
    <col min="1" max="1" width="64.7109375" style="1" customWidth="1"/>
    <col min="2" max="2" width="2.28515625" style="1" customWidth="1"/>
    <col min="3" max="3" width="25.140625" style="1" customWidth="1"/>
    <col min="4" max="4" width="27.140625" style="1" customWidth="1"/>
    <col min="5" max="10" width="9.140625" style="1"/>
    <col min="18" max="16384" width="9.140625" style="1"/>
  </cols>
  <sheetData>
    <row r="1" spans="1:4" ht="73.5" customHeight="1" x14ac:dyDescent="0.25">
      <c r="A1" s="130"/>
      <c r="B1" s="130"/>
    </row>
    <row r="2" spans="1:4" ht="21.95" customHeight="1" x14ac:dyDescent="0.25">
      <c r="A2" s="131" t="s">
        <v>49</v>
      </c>
      <c r="B2" s="131"/>
      <c r="C2" s="131"/>
      <c r="D2" s="131"/>
    </row>
    <row r="3" spans="1:4" ht="33" customHeight="1" x14ac:dyDescent="0.25">
      <c r="A3" s="131"/>
      <c r="B3" s="131"/>
      <c r="C3" s="131"/>
      <c r="D3" s="131"/>
    </row>
    <row r="4" spans="1:4" ht="23.25" customHeight="1" x14ac:dyDescent="0.25">
      <c r="A4" s="132" t="s">
        <v>50</v>
      </c>
      <c r="B4" s="132"/>
      <c r="C4" s="132"/>
      <c r="D4" s="132"/>
    </row>
    <row r="5" spans="1:4" ht="19.5" customHeight="1" x14ac:dyDescent="0.25">
      <c r="A5" s="131" t="s">
        <v>53</v>
      </c>
      <c r="B5" s="131"/>
      <c r="C5" s="131"/>
      <c r="D5" s="131"/>
    </row>
    <row r="6" spans="1:4" ht="15" customHeight="1" x14ac:dyDescent="0.25">
      <c r="A6" s="128" t="s">
        <v>123</v>
      </c>
      <c r="B6" s="128"/>
      <c r="C6" s="128"/>
      <c r="D6" s="128"/>
    </row>
    <row r="7" spans="1:4" ht="18" customHeight="1" x14ac:dyDescent="0.25">
      <c r="A7" s="128"/>
      <c r="B7" s="128"/>
      <c r="C7" s="128"/>
      <c r="D7" s="128"/>
    </row>
    <row r="8" spans="1:4" ht="18" x14ac:dyDescent="0.25">
      <c r="A8" s="66"/>
      <c r="B8" s="66"/>
      <c r="C8" s="65"/>
      <c r="D8" s="65"/>
    </row>
    <row r="9" spans="1:4" s="6" customFormat="1" x14ac:dyDescent="0.25">
      <c r="C9" s="52" t="s">
        <v>35</v>
      </c>
      <c r="D9" s="52" t="s">
        <v>29</v>
      </c>
    </row>
    <row r="10" spans="1:4" s="8" customFormat="1" ht="12" thickBot="1" x14ac:dyDescent="0.3">
      <c r="C10" s="54">
        <v>2026</v>
      </c>
      <c r="D10" s="54">
        <v>2026</v>
      </c>
    </row>
    <row r="11" spans="1:4" x14ac:dyDescent="0.25">
      <c r="C11" s="56"/>
      <c r="D11" s="56"/>
    </row>
    <row r="12" spans="1:4" s="11" customFormat="1" ht="16.5" thickBot="1" x14ac:dyDescent="0.3">
      <c r="A12" s="39" t="s">
        <v>0</v>
      </c>
      <c r="C12" s="57">
        <v>-1942.68999999988</v>
      </c>
      <c r="D12" s="57">
        <f>C43</f>
        <v>549.2200000001103</v>
      </c>
    </row>
    <row r="13" spans="1:4" x14ac:dyDescent="0.25">
      <c r="C13" s="56"/>
      <c r="D13" s="56"/>
    </row>
    <row r="14" spans="1:4" s="13" customFormat="1" ht="33.75" customHeight="1" x14ac:dyDescent="0.25">
      <c r="A14" s="38" t="s">
        <v>1</v>
      </c>
      <c r="C14" s="38"/>
      <c r="D14" s="38"/>
    </row>
    <row r="15" spans="1:4" s="15" customFormat="1" ht="15.75" x14ac:dyDescent="0.25">
      <c r="A15" s="40" t="s">
        <v>2</v>
      </c>
      <c r="C15" s="63">
        <v>0</v>
      </c>
      <c r="D15" s="63">
        <v>0</v>
      </c>
    </row>
    <row r="16" spans="1:4" s="15" customFormat="1" ht="15.75" x14ac:dyDescent="0.25">
      <c r="A16" s="40" t="s">
        <v>3</v>
      </c>
      <c r="C16" s="63">
        <v>0</v>
      </c>
      <c r="D16" s="63">
        <v>0</v>
      </c>
    </row>
    <row r="17" spans="1:4" s="15" customFormat="1" ht="15.75" x14ac:dyDescent="0.25">
      <c r="A17" s="40" t="s">
        <v>4</v>
      </c>
      <c r="C17" s="63">
        <v>0</v>
      </c>
      <c r="D17" s="63">
        <v>0</v>
      </c>
    </row>
    <row r="18" spans="1:4" s="15" customFormat="1" ht="15.75" x14ac:dyDescent="0.25">
      <c r="A18" s="40" t="s">
        <v>5</v>
      </c>
      <c r="C18" s="51">
        <v>67700</v>
      </c>
      <c r="D18" s="51">
        <v>67700</v>
      </c>
    </row>
    <row r="19" spans="1:4" s="15" customFormat="1" ht="15.75" x14ac:dyDescent="0.25">
      <c r="A19" s="40" t="s">
        <v>6</v>
      </c>
      <c r="C19" s="51">
        <v>34.450000000000003</v>
      </c>
      <c r="D19" s="51">
        <v>136.65</v>
      </c>
    </row>
    <row r="20" spans="1:4" s="15" customFormat="1" ht="15.75" x14ac:dyDescent="0.25">
      <c r="A20" s="40" t="s">
        <v>7</v>
      </c>
      <c r="C20" s="63">
        <v>104.15</v>
      </c>
      <c r="D20" s="63">
        <v>22.26</v>
      </c>
    </row>
    <row r="21" spans="1:4" s="11" customFormat="1" ht="15.75" x14ac:dyDescent="0.25">
      <c r="A21" s="41" t="s">
        <v>8</v>
      </c>
      <c r="B21" s="47"/>
      <c r="C21" s="42">
        <f t="shared" ref="C21:D21" si="0">SUM(C15:C20)</f>
        <v>67838.599999999991</v>
      </c>
      <c r="D21" s="42">
        <f t="shared" si="0"/>
        <v>67858.909999999989</v>
      </c>
    </row>
    <row r="22" spans="1:4" x14ac:dyDescent="0.25">
      <c r="C22" s="60"/>
      <c r="D22" s="60"/>
    </row>
    <row r="23" spans="1:4" s="13" customFormat="1" ht="15.75" x14ac:dyDescent="0.25">
      <c r="A23" s="38" t="s">
        <v>9</v>
      </c>
      <c r="C23" s="61"/>
      <c r="D23" s="61"/>
    </row>
    <row r="24" spans="1:4" s="15" customFormat="1" ht="15.75" x14ac:dyDescent="0.25">
      <c r="A24" s="40" t="s">
        <v>10</v>
      </c>
      <c r="C24" s="64">
        <v>-37826.300000000003</v>
      </c>
      <c r="D24" s="64">
        <v>-38950.93</v>
      </c>
    </row>
    <row r="25" spans="1:4" s="15" customFormat="1" ht="15.75" x14ac:dyDescent="0.25">
      <c r="A25" s="40" t="s">
        <v>11</v>
      </c>
      <c r="C25" s="64">
        <v>-52.24</v>
      </c>
      <c r="D25" s="64">
        <v>-60.38</v>
      </c>
    </row>
    <row r="26" spans="1:4" s="15" customFormat="1" ht="15.75" x14ac:dyDescent="0.25">
      <c r="A26" s="40" t="s">
        <v>12</v>
      </c>
      <c r="C26" s="64">
        <v>-3014.47</v>
      </c>
      <c r="D26" s="64">
        <v>-3090.65</v>
      </c>
    </row>
    <row r="27" spans="1:4" s="15" customFormat="1" ht="15.75" x14ac:dyDescent="0.25">
      <c r="A27" s="43" t="s">
        <v>44</v>
      </c>
      <c r="B27" s="48"/>
      <c r="C27" s="44">
        <f t="shared" ref="C27:D27" si="1">SUM(C24:C26)</f>
        <v>-40893.01</v>
      </c>
      <c r="D27" s="44">
        <f t="shared" si="1"/>
        <v>-42101.96</v>
      </c>
    </row>
    <row r="28" spans="1:4" s="15" customFormat="1" ht="15.75" x14ac:dyDescent="0.25">
      <c r="A28" s="40" t="s">
        <v>14</v>
      </c>
      <c r="C28" s="64">
        <v>-7713.47</v>
      </c>
      <c r="D28" s="64">
        <v>-7982.52</v>
      </c>
    </row>
    <row r="29" spans="1:4" s="15" customFormat="1" ht="15.75" x14ac:dyDescent="0.25">
      <c r="A29" s="40" t="s">
        <v>15</v>
      </c>
      <c r="C29" s="64">
        <v>-14062.33</v>
      </c>
      <c r="D29" s="64">
        <v>-13506.98</v>
      </c>
    </row>
    <row r="30" spans="1:4" s="15" customFormat="1" ht="15.75" x14ac:dyDescent="0.25">
      <c r="A30" s="40" t="s">
        <v>7</v>
      </c>
      <c r="C30" s="64">
        <f>-1049.61-0.3</f>
        <v>-1049.9099999999999</v>
      </c>
      <c r="D30" s="64">
        <v>-1647.11</v>
      </c>
    </row>
    <row r="31" spans="1:4" s="11" customFormat="1" ht="15.75" x14ac:dyDescent="0.25">
      <c r="A31" s="41" t="s">
        <v>8</v>
      </c>
      <c r="B31" s="47"/>
      <c r="C31" s="45">
        <f t="shared" ref="C31:D31" si="2">SUM(C27:C30)</f>
        <v>-63718.720000000001</v>
      </c>
      <c r="D31" s="45">
        <f t="shared" si="2"/>
        <v>-65238.569999999992</v>
      </c>
    </row>
    <row r="32" spans="1:4" x14ac:dyDescent="0.25">
      <c r="C32" s="60"/>
      <c r="D32" s="60"/>
    </row>
    <row r="33" spans="1:4" s="24" customFormat="1" ht="15.75" x14ac:dyDescent="0.25">
      <c r="A33" s="38" t="s">
        <v>16</v>
      </c>
      <c r="B33" s="13"/>
      <c r="C33" s="61"/>
      <c r="D33" s="61"/>
    </row>
    <row r="34" spans="1:4" s="25" customFormat="1" ht="15.75" x14ac:dyDescent="0.25">
      <c r="A34" s="40" t="s">
        <v>17</v>
      </c>
      <c r="B34" s="15"/>
      <c r="C34" s="63">
        <v>0</v>
      </c>
      <c r="D34" s="63">
        <v>0</v>
      </c>
    </row>
    <row r="35" spans="1:4" s="25" customFormat="1" ht="15.75" x14ac:dyDescent="0.25">
      <c r="A35" s="40" t="s">
        <v>18</v>
      </c>
      <c r="B35" s="15"/>
      <c r="C35" s="63">
        <v>0</v>
      </c>
      <c r="D35" s="63">
        <v>0</v>
      </c>
    </row>
    <row r="36" spans="1:4" s="25" customFormat="1" ht="15.75" x14ac:dyDescent="0.25">
      <c r="A36" s="40" t="s">
        <v>19</v>
      </c>
      <c r="B36" s="15"/>
      <c r="C36" s="89">
        <v>-1612.28</v>
      </c>
      <c r="D36" s="89">
        <v>-2298.0500000000002</v>
      </c>
    </row>
    <row r="37" spans="1:4" s="11" customFormat="1" ht="15.75" x14ac:dyDescent="0.25">
      <c r="A37" s="41" t="s">
        <v>8</v>
      </c>
      <c r="B37" s="47"/>
      <c r="C37" s="45">
        <f t="shared" ref="C37:D37" si="3">SUM(C34:C36)</f>
        <v>-1612.28</v>
      </c>
      <c r="D37" s="45">
        <f t="shared" si="3"/>
        <v>-2298.0500000000002</v>
      </c>
    </row>
    <row r="38" spans="1:4" x14ac:dyDescent="0.25">
      <c r="C38" s="60"/>
      <c r="D38" s="60"/>
    </row>
    <row r="39" spans="1:4" s="11" customFormat="1" ht="15.75" x14ac:dyDescent="0.25">
      <c r="A39" s="49" t="s">
        <v>20</v>
      </c>
      <c r="B39" s="46"/>
      <c r="C39" s="50">
        <f t="shared" ref="C39:D39" si="4">C21+C31+C37</f>
        <v>2507.5999999999904</v>
      </c>
      <c r="D39" s="50">
        <f t="shared" si="4"/>
        <v>322.28999999999633</v>
      </c>
    </row>
    <row r="40" spans="1:4" s="29" customFormat="1" ht="15.75" x14ac:dyDescent="0.25">
      <c r="C40" s="62"/>
      <c r="D40" s="62"/>
    </row>
    <row r="41" spans="1:4" s="25" customFormat="1" ht="15.75" x14ac:dyDescent="0.25">
      <c r="A41" s="40" t="s">
        <v>21</v>
      </c>
      <c r="B41" s="15"/>
      <c r="C41" s="64">
        <v>-15.69</v>
      </c>
      <c r="D41" s="64">
        <v>-6.3</v>
      </c>
    </row>
    <row r="42" spans="1:4" x14ac:dyDescent="0.25">
      <c r="C42" s="60"/>
      <c r="D42" s="60"/>
    </row>
    <row r="43" spans="1:4" s="11" customFormat="1" ht="15.75" x14ac:dyDescent="0.25">
      <c r="A43" s="41" t="s">
        <v>22</v>
      </c>
      <c r="B43" s="47"/>
      <c r="C43" s="45">
        <f t="shared" ref="C43:D43" si="5">C12+C39+C41</f>
        <v>549.2200000001103</v>
      </c>
      <c r="D43" s="45">
        <f t="shared" si="5"/>
        <v>865.21000000010667</v>
      </c>
    </row>
    <row r="44" spans="1:4" x14ac:dyDescent="0.25">
      <c r="C44" s="19"/>
      <c r="D44" s="19"/>
    </row>
    <row r="45" spans="1:4" x14ac:dyDescent="0.25">
      <c r="A45" s="1" t="s">
        <v>48</v>
      </c>
    </row>
  </sheetData>
  <mergeCells count="5">
    <mergeCell ref="A1:B1"/>
    <mergeCell ref="A2:D3"/>
    <mergeCell ref="A4:D4"/>
    <mergeCell ref="A5:D5"/>
    <mergeCell ref="A6:D7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75" orientation="portrait" r:id="rId1"/>
  <headerFooter>
    <oddFooter>&amp;C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CB89-ECFE-4677-A9B4-FF51D55DFC47}">
  <sheetPr>
    <pageSetUpPr fitToPage="1"/>
  </sheetPr>
  <dimension ref="A1:H35"/>
  <sheetViews>
    <sheetView zoomScale="70" zoomScaleNormal="70" workbookViewId="0">
      <selection activeCell="W27" sqref="W27"/>
    </sheetView>
  </sheetViews>
  <sheetFormatPr defaultColWidth="9.140625" defaultRowHeight="15" x14ac:dyDescent="0.25"/>
  <cols>
    <col min="1" max="1" width="78.7109375" style="1" customWidth="1"/>
    <col min="2" max="2" width="2.7109375" style="1" customWidth="1"/>
    <col min="3" max="4" width="15.85546875" style="1" customWidth="1"/>
    <col min="5" max="16384" width="9.140625" style="1"/>
  </cols>
  <sheetData>
    <row r="1" spans="1:4" ht="73.5" customHeight="1" x14ac:dyDescent="0.25">
      <c r="A1" s="130"/>
      <c r="B1" s="130"/>
    </row>
    <row r="2" spans="1:4" ht="21" customHeight="1" x14ac:dyDescent="0.25">
      <c r="A2" s="130"/>
      <c r="B2" s="130"/>
    </row>
    <row r="3" spans="1:4" ht="18" customHeight="1" x14ac:dyDescent="0.25">
      <c r="A3" s="132" t="s">
        <v>49</v>
      </c>
      <c r="B3" s="132"/>
      <c r="C3" s="132"/>
      <c r="D3" s="132"/>
    </row>
    <row r="4" spans="1:4" ht="20.25" customHeight="1" x14ac:dyDescent="0.25">
      <c r="A4" s="127" t="s">
        <v>50</v>
      </c>
      <c r="B4" s="127"/>
      <c r="C4" s="127"/>
      <c r="D4" s="127"/>
    </row>
    <row r="5" spans="1:4" ht="20.25" customHeight="1" x14ac:dyDescent="0.25">
      <c r="A5" s="128" t="s">
        <v>53</v>
      </c>
      <c r="B5" s="128"/>
      <c r="C5" s="128"/>
      <c r="D5" s="128"/>
    </row>
    <row r="6" spans="1:4" ht="15" customHeight="1" x14ac:dyDescent="0.25">
      <c r="A6" s="128"/>
      <c r="B6" s="128"/>
      <c r="C6" s="66"/>
      <c r="D6" s="66"/>
    </row>
    <row r="7" spans="1:4" ht="20.25" customHeight="1" x14ac:dyDescent="0.25">
      <c r="A7" s="128" t="s">
        <v>51</v>
      </c>
      <c r="B7" s="128"/>
      <c r="C7" s="128"/>
      <c r="D7" s="128"/>
    </row>
    <row r="8" spans="1:4" ht="21" customHeight="1" x14ac:dyDescent="0.25">
      <c r="A8" s="135"/>
      <c r="B8" s="135"/>
    </row>
    <row r="9" spans="1:4" s="6" customFormat="1" x14ac:dyDescent="0.25">
      <c r="A9" s="53"/>
      <c r="B9" s="53"/>
      <c r="C9" s="58" t="s">
        <v>35</v>
      </c>
      <c r="D9" s="58" t="s">
        <v>29</v>
      </c>
    </row>
    <row r="10" spans="1:4" s="8" customFormat="1" ht="12" thickBot="1" x14ac:dyDescent="0.3">
      <c r="A10" s="55"/>
      <c r="B10" s="55"/>
      <c r="C10" s="59">
        <v>2026</v>
      </c>
      <c r="D10" s="59">
        <v>2026</v>
      </c>
    </row>
    <row r="11" spans="1:4" x14ac:dyDescent="0.25">
      <c r="A11" s="56"/>
      <c r="B11" s="56"/>
      <c r="C11" s="56"/>
      <c r="D11" s="56"/>
    </row>
    <row r="12" spans="1:4" s="70" customFormat="1" ht="30" customHeight="1" thickBot="1" x14ac:dyDescent="0.3">
      <c r="A12" s="67" t="s">
        <v>23</v>
      </c>
      <c r="B12" s="68"/>
      <c r="C12" s="69">
        <v>549</v>
      </c>
      <c r="D12" s="69">
        <v>865.21000000010667</v>
      </c>
    </row>
    <row r="13" spans="1:4" s="72" customFormat="1" ht="30" customHeight="1" x14ac:dyDescent="0.25">
      <c r="A13" s="71"/>
      <c r="B13" s="71"/>
      <c r="C13" s="71"/>
      <c r="D13" s="71"/>
    </row>
    <row r="14" spans="1:4" s="76" customFormat="1" ht="30" customHeight="1" x14ac:dyDescent="0.25">
      <c r="A14" s="73" t="s">
        <v>27</v>
      </c>
      <c r="B14" s="74"/>
      <c r="C14" s="75"/>
      <c r="D14" s="75"/>
    </row>
    <row r="15" spans="1:4" s="76" customFormat="1" ht="20.100000000000001" customHeight="1" x14ac:dyDescent="0.25">
      <c r="A15" s="77"/>
      <c r="B15" s="74"/>
      <c r="C15" s="78"/>
      <c r="D15" s="78"/>
    </row>
    <row r="16" spans="1:4" s="76" customFormat="1" ht="30" customHeight="1" x14ac:dyDescent="0.25">
      <c r="A16" s="79" t="s">
        <v>24</v>
      </c>
      <c r="B16" s="74"/>
      <c r="C16" s="80">
        <v>6079</v>
      </c>
      <c r="D16" s="80">
        <v>9170</v>
      </c>
    </row>
    <row r="17" spans="1:8" s="76" customFormat="1" ht="45.75" customHeight="1" x14ac:dyDescent="0.25">
      <c r="A17" s="79" t="s">
        <v>47</v>
      </c>
      <c r="B17" s="74"/>
      <c r="C17" s="80">
        <v>-5</v>
      </c>
      <c r="D17" s="80">
        <v>11</v>
      </c>
    </row>
    <row r="18" spans="1:8" s="76" customFormat="1" ht="30" customHeight="1" x14ac:dyDescent="0.25">
      <c r="A18" s="79" t="s">
        <v>46</v>
      </c>
      <c r="B18" s="74"/>
      <c r="C18" s="80">
        <v>-374.6</v>
      </c>
      <c r="D18" s="80">
        <v>0</v>
      </c>
    </row>
    <row r="19" spans="1:8" s="72" customFormat="1" ht="30" customHeight="1" x14ac:dyDescent="0.25">
      <c r="A19" s="79" t="s">
        <v>45</v>
      </c>
      <c r="B19" s="74"/>
      <c r="C19" s="80"/>
      <c r="D19" s="80"/>
    </row>
    <row r="20" spans="1:8" s="84" customFormat="1" ht="20.100000000000001" customHeight="1" x14ac:dyDescent="0.25">
      <c r="A20" s="81"/>
      <c r="B20" s="82"/>
      <c r="C20" s="83"/>
      <c r="D20" s="83"/>
    </row>
    <row r="21" spans="1:8" s="76" customFormat="1" ht="30" customHeight="1" thickBot="1" x14ac:dyDescent="0.3">
      <c r="A21" s="85" t="s">
        <v>25</v>
      </c>
      <c r="B21" s="86"/>
      <c r="C21" s="87">
        <f t="shared" ref="C21:D21" si="0">SUM(C12:C19)</f>
        <v>6248.4</v>
      </c>
      <c r="D21" s="87">
        <f t="shared" si="0"/>
        <v>10046.210000000106</v>
      </c>
    </row>
    <row r="22" spans="1:8" ht="14.45" customHeight="1" x14ac:dyDescent="0.25"/>
    <row r="23" spans="1:8" ht="14.45" customHeight="1" x14ac:dyDescent="0.25"/>
    <row r="24" spans="1:8" x14ac:dyDescent="0.25">
      <c r="H24" s="88" t="s">
        <v>52</v>
      </c>
    </row>
    <row r="31" spans="1:8" ht="15" customHeight="1" x14ac:dyDescent="0.25"/>
    <row r="35" ht="15" customHeight="1" x14ac:dyDescent="0.25"/>
  </sheetData>
  <mergeCells count="8">
    <mergeCell ref="A7:D7"/>
    <mergeCell ref="A8:B8"/>
    <mergeCell ref="A1:B1"/>
    <mergeCell ref="A2:B2"/>
    <mergeCell ref="A3:D3"/>
    <mergeCell ref="A4:D4"/>
    <mergeCell ref="A5:D5"/>
    <mergeCell ref="A6:B6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79" orientation="portrait" r:id="rId1"/>
  <headerFooter>
    <oddFooter>&amp;C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BALANÇO</vt:lpstr>
      <vt:lpstr>DRE</vt:lpstr>
      <vt:lpstr>ICESP-CGs OP 88700_701</vt:lpstr>
      <vt:lpstr>DFC</vt:lpstr>
      <vt:lpstr>CONCILIAÇÃO</vt:lpstr>
      <vt:lpstr>BALANÇO!Area_de_impressao</vt:lpstr>
      <vt:lpstr>CONCILIAÇÃO!Area_de_impressao</vt:lpstr>
      <vt:lpstr>DFC!Area_de_impressao</vt:lpstr>
      <vt:lpstr>DRE!Area_de_impressao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Rodrigo de Oliveira Chiaradia</cp:lastModifiedBy>
  <cp:lastPrinted>2026-03-26T10:43:48Z</cp:lastPrinted>
  <dcterms:created xsi:type="dcterms:W3CDTF">2018-09-18T19:31:35Z</dcterms:created>
  <dcterms:modified xsi:type="dcterms:W3CDTF">2026-05-08T18:47:49Z</dcterms:modified>
</cp:coreProperties>
</file>