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6 - Contratos de Gestão\IRLM\Prestações de Contas Mensais\"/>
    </mc:Choice>
  </mc:AlternateContent>
  <xr:revisionPtr revIDLastSave="0" documentId="13_ncr:1_{4BA4E463-C4B5-4485-8278-AFF045817611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Demonst Contábil" sheetId="172" r:id="rId1"/>
    <sheet name="Demonst FC" sheetId="155" r:id="rId2"/>
  </sheets>
  <externalReferences>
    <externalReference r:id="rId3"/>
  </externalReferences>
  <definedNames>
    <definedName name="_xlnm._FilterDatabase" localSheetId="0" hidden="1">'Demonst Contábil'!$A$6:$T$73</definedName>
    <definedName name="A" localSheetId="1">#REF!</definedName>
    <definedName name="A">#REF!</definedName>
    <definedName name="AAAAAAAAAAA" localSheetId="1">#REF!</definedName>
    <definedName name="AAAAAAAAAAA">#REF!</definedName>
    <definedName name="_xlnm.Print_Area" localSheetId="0">'Demonst Contábil'!$A$1:$N$99</definedName>
    <definedName name="_xlnm.Print_Area" localSheetId="1">'Demonst FC'!$A$1:$N$93</definedName>
    <definedName name="B" localSheetId="1">#REF!</definedName>
    <definedName name="B">#REF!</definedName>
    <definedName name="bbbbbbbbbbbbbbb" localSheetId="1">#REF!</definedName>
    <definedName name="bbbbbbbbbbbbbbb">#REF!</definedName>
    <definedName name="CONSOL_HIERARQUIZADO_HCOP" localSheetId="1">#REF!</definedName>
    <definedName name="CONSOL_HIERARQUIZADO_HCOP">#REF!</definedName>
    <definedName name="E" localSheetId="1">#REF!</definedName>
    <definedName name="E">#REF!</definedName>
    <definedName name="e_consolidado_hier_completa" localSheetId="1">#REF!</definedName>
    <definedName name="e_consolidado_hier_completa">#REF!</definedName>
    <definedName name="e_consolidado_julho07_hier_completa" localSheetId="1">#REF!</definedName>
    <definedName name="e_consolidado_julho07_hier_completa">#REF!</definedName>
    <definedName name="e_saldo_total_julh07_hier_completa" localSheetId="1">#REF!</definedName>
    <definedName name="e_saldo_total_julh07_hier_completa">#REF!</definedName>
    <definedName name="F" localSheetId="1">#REF!</definedName>
    <definedName name="F">#REF!</definedName>
    <definedName name="FFFFFFF" localSheetId="1">#REF!</definedName>
    <definedName name="FFFFFFF">#REF!</definedName>
    <definedName name="FFFFFFFFFFFFFFFFFF" localSheetId="1">#REF!</definedName>
    <definedName name="FFFFFFFFFFFFFFFFFF">#REF!</definedName>
    <definedName name="fppfpfpfp" localSheetId="1">#REF!</definedName>
    <definedName name="fppfpfpfp">#REF!</definedName>
    <definedName name="ggg" localSheetId="1">#REF!</definedName>
    <definedName name="ggg">#REF!</definedName>
    <definedName name="ICESP_DFC___CONSOL_HIERAR" localSheetId="1">#REF!</definedName>
    <definedName name="ICESP_DFC___CONSOL_HIERAR">#REF!</definedName>
    <definedName name="já" localSheetId="1">#REF!</definedName>
    <definedName name="já">#REF!</definedName>
    <definedName name="jjjjjjjjjjjjjjjjjjjjj" localSheetId="1">#REF!</definedName>
    <definedName name="jjjjjjjjjjjjjjjjjjjjj">#REF!</definedName>
    <definedName name="k" localSheetId="1">#REF!</definedName>
    <definedName name="k">#REF!</definedName>
    <definedName name="LDLDLDLDLD" localSheetId="1">#REF!</definedName>
    <definedName name="LDLDLDLDLD">#REF!</definedName>
    <definedName name="LL" localSheetId="1">#REF!</definedName>
    <definedName name="LL">#REF!</definedName>
    <definedName name="mmmm" localSheetId="1">#REF!</definedName>
    <definedName name="mmmm">#REF!</definedName>
    <definedName name="N___Consolidado_ICESP_HIER" localSheetId="1">#REF!</definedName>
    <definedName name="N___Consolidado_ICESP_HIER">#REF!</definedName>
    <definedName name="o" localSheetId="1">#REF!</definedName>
    <definedName name="o">#REF!</definedName>
    <definedName name="tb" localSheetId="1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z" localSheetId="1">#REF!</definedName>
    <definedName name="z">#REF!</definedName>
    <definedName name="ZZ_DISTR_AIH_CONTR_DEZ2005" localSheetId="1">#REF!</definedName>
    <definedName name="ZZ_DISTR_AIH_CONTR_DEZ2005">#REF!</definedName>
    <definedName name="ZZ_DISTR_AIH_CONTR_JAN2006" localSheetId="1">#REF!</definedName>
    <definedName name="ZZ_DISTR_AIH_CONTR_JAN2006">#REF!</definedName>
    <definedName name="ZZ_DISTR_AMB_CONTR_DEZ2005" localSheetId="1">#REF!</definedName>
    <definedName name="ZZ_DISTR_AMB_CONTR_DEZ2005">#REF!</definedName>
    <definedName name="ZZ_DISTR_AMB_CONTR_JAN2006" localSheetId="1">#REF!</definedName>
    <definedName name="ZZ_DISTR_AMB_CONTR_JAN2006">#REF!</definedName>
    <definedName name="ZZ_DISTR_CONTR_AMB_JAN2006_Sem_coincidentes_ZZ_DISTR_AMB_CONTR_J" localSheetId="1">#REF!</definedName>
    <definedName name="ZZ_DISTR_CONTR_AMB_JAN2006_Sem_coincidentes_ZZ_DISTR_AMB_CONTR_J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2" i="172" l="1"/>
  <c r="F43" i="172"/>
  <c r="F39" i="172"/>
  <c r="F38" i="172"/>
  <c r="F35" i="172"/>
  <c r="F28" i="172"/>
  <c r="F56" i="172" s="1"/>
  <c r="F63" i="172" s="1"/>
  <c r="F21" i="172"/>
  <c r="F16" i="172"/>
  <c r="F25" i="172" s="1"/>
  <c r="F26" i="172" s="1"/>
  <c r="F14" i="172"/>
  <c r="F11" i="172"/>
  <c r="B90" i="155"/>
  <c r="B87" i="155"/>
  <c r="B83" i="155"/>
  <c r="B80" i="155"/>
  <c r="F72" i="155"/>
  <c r="F67" i="155"/>
  <c r="F44" i="155"/>
  <c r="F40" i="155"/>
  <c r="F35" i="155"/>
  <c r="F25" i="155"/>
  <c r="F55" i="155" s="1"/>
  <c r="F18" i="155"/>
  <c r="F22" i="155" s="1"/>
  <c r="F64" i="172" l="1"/>
  <c r="F59" i="155"/>
  <c r="F57" i="155"/>
  <c r="Q83" i="172" l="1"/>
  <c r="Q80" i="172"/>
  <c r="N77" i="172"/>
  <c r="N76" i="172"/>
  <c r="Q76" i="172" s="1"/>
  <c r="N73" i="172"/>
  <c r="N72" i="172"/>
  <c r="Q72" i="172" s="1"/>
  <c r="N71" i="172"/>
  <c r="R69" i="172"/>
  <c r="Q68" i="172"/>
  <c r="R66" i="172"/>
  <c r="R65" i="172"/>
  <c r="R64" i="172"/>
  <c r="R63" i="172"/>
  <c r="M62" i="172"/>
  <c r="L62" i="172"/>
  <c r="K62" i="172"/>
  <c r="J62" i="172"/>
  <c r="I62" i="172"/>
  <c r="H62" i="172"/>
  <c r="G62" i="172"/>
  <c r="E62" i="172"/>
  <c r="D62" i="172"/>
  <c r="C62" i="172"/>
  <c r="B62" i="172"/>
  <c r="N61" i="172"/>
  <c r="N60" i="172"/>
  <c r="P59" i="172"/>
  <c r="N59" i="172"/>
  <c r="Q59" i="172" s="1"/>
  <c r="P58" i="172"/>
  <c r="N58" i="172"/>
  <c r="Q58" i="172" s="1"/>
  <c r="I56" i="172"/>
  <c r="I63" i="172" s="1"/>
  <c r="Q55" i="172"/>
  <c r="P55" i="172"/>
  <c r="N55" i="172"/>
  <c r="N54" i="172"/>
  <c r="Q54" i="172" s="1"/>
  <c r="N53" i="172"/>
  <c r="Q53" i="172" s="1"/>
  <c r="N52" i="172"/>
  <c r="P51" i="172"/>
  <c r="N51" i="172"/>
  <c r="Q51" i="172" s="1"/>
  <c r="P50" i="172"/>
  <c r="C50" i="172"/>
  <c r="N50" i="172" s="1"/>
  <c r="Q50" i="172" s="1"/>
  <c r="N49" i="172"/>
  <c r="Q49" i="172" s="1"/>
  <c r="N48" i="172"/>
  <c r="Q48" i="172" s="1"/>
  <c r="P47" i="172"/>
  <c r="N47" i="172"/>
  <c r="Q47" i="172" s="1"/>
  <c r="P46" i="172"/>
  <c r="N46" i="172"/>
  <c r="Q46" i="172" s="1"/>
  <c r="P45" i="172"/>
  <c r="C45" i="172"/>
  <c r="C43" i="172" s="1"/>
  <c r="P44" i="172"/>
  <c r="N44" i="172"/>
  <c r="M43" i="172"/>
  <c r="L43" i="172"/>
  <c r="K43" i="172"/>
  <c r="J43" i="172"/>
  <c r="I43" i="172"/>
  <c r="H43" i="172"/>
  <c r="G43" i="172"/>
  <c r="E43" i="172"/>
  <c r="D43" i="172"/>
  <c r="B43" i="172"/>
  <c r="P42" i="172"/>
  <c r="N42" i="172"/>
  <c r="N41" i="172"/>
  <c r="P40" i="172"/>
  <c r="N40" i="172"/>
  <c r="Q40" i="172" s="1"/>
  <c r="M39" i="172"/>
  <c r="M38" i="172" s="1"/>
  <c r="L39" i="172"/>
  <c r="K39" i="172"/>
  <c r="K38" i="172" s="1"/>
  <c r="J39" i="172"/>
  <c r="J38" i="172" s="1"/>
  <c r="I39" i="172"/>
  <c r="H39" i="172"/>
  <c r="H38" i="172" s="1"/>
  <c r="G39" i="172"/>
  <c r="E39" i="172"/>
  <c r="E38" i="172" s="1"/>
  <c r="D39" i="172"/>
  <c r="C39" i="172"/>
  <c r="B39" i="172"/>
  <c r="B38" i="172" s="1"/>
  <c r="L38" i="172"/>
  <c r="I38" i="172"/>
  <c r="G38" i="172"/>
  <c r="D38" i="172"/>
  <c r="C38" i="172"/>
  <c r="P37" i="172"/>
  <c r="N37" i="172"/>
  <c r="Q37" i="172" s="1"/>
  <c r="P36" i="172"/>
  <c r="N36" i="172"/>
  <c r="Q36" i="172" s="1"/>
  <c r="N35" i="172"/>
  <c r="M35" i="172"/>
  <c r="L35" i="172"/>
  <c r="L28" i="172" s="1"/>
  <c r="L56" i="172" s="1"/>
  <c r="L63" i="172" s="1"/>
  <c r="K35" i="172"/>
  <c r="J35" i="172"/>
  <c r="J28" i="172" s="1"/>
  <c r="J56" i="172" s="1"/>
  <c r="J63" i="172" s="1"/>
  <c r="I35" i="172"/>
  <c r="H35" i="172"/>
  <c r="G35" i="172"/>
  <c r="G28" i="172" s="1"/>
  <c r="G56" i="172" s="1"/>
  <c r="G63" i="172" s="1"/>
  <c r="E35" i="172"/>
  <c r="D35" i="172"/>
  <c r="D28" i="172" s="1"/>
  <c r="D56" i="172" s="1"/>
  <c r="D63" i="172" s="1"/>
  <c r="C35" i="172"/>
  <c r="B35" i="172"/>
  <c r="N34" i="172"/>
  <c r="Q34" i="172" s="1"/>
  <c r="P33" i="172"/>
  <c r="Q33" i="172" s="1"/>
  <c r="N33" i="172"/>
  <c r="P32" i="172"/>
  <c r="N32" i="172"/>
  <c r="Q32" i="172" s="1"/>
  <c r="P31" i="172"/>
  <c r="N31" i="172"/>
  <c r="Q31" i="172" s="1"/>
  <c r="P30" i="172"/>
  <c r="C30" i="172"/>
  <c r="C28" i="172" s="1"/>
  <c r="C56" i="172" s="1"/>
  <c r="C63" i="172" s="1"/>
  <c r="P29" i="172"/>
  <c r="N29" i="172"/>
  <c r="Q29" i="172" s="1"/>
  <c r="M28" i="172"/>
  <c r="K28" i="172"/>
  <c r="K56" i="172" s="1"/>
  <c r="K63" i="172" s="1"/>
  <c r="I28" i="172"/>
  <c r="H28" i="172"/>
  <c r="E28" i="172"/>
  <c r="E56" i="172" s="1"/>
  <c r="E63" i="172" s="1"/>
  <c r="B28" i="172"/>
  <c r="B56" i="172" s="1"/>
  <c r="B63" i="172" s="1"/>
  <c r="Q24" i="172"/>
  <c r="P24" i="172"/>
  <c r="N24" i="172"/>
  <c r="D24" i="172"/>
  <c r="D21" i="172" s="1"/>
  <c r="D25" i="172" s="1"/>
  <c r="N23" i="172"/>
  <c r="N22" i="172"/>
  <c r="N21" i="172"/>
  <c r="M21" i="172"/>
  <c r="L21" i="172"/>
  <c r="K21" i="172"/>
  <c r="J21" i="172"/>
  <c r="I21" i="172"/>
  <c r="H21" i="172"/>
  <c r="G21" i="172"/>
  <c r="E21" i="172"/>
  <c r="E25" i="172" s="1"/>
  <c r="C21" i="172"/>
  <c r="B21" i="172"/>
  <c r="N20" i="172"/>
  <c r="N19" i="172"/>
  <c r="N18" i="172"/>
  <c r="N17" i="172"/>
  <c r="M16" i="172"/>
  <c r="M25" i="172" s="1"/>
  <c r="L16" i="172"/>
  <c r="L25" i="172" s="1"/>
  <c r="L26" i="172" s="1"/>
  <c r="L64" i="172" s="1"/>
  <c r="K16" i="172"/>
  <c r="K25" i="172" s="1"/>
  <c r="J16" i="172"/>
  <c r="J25" i="172" s="1"/>
  <c r="I16" i="172"/>
  <c r="I25" i="172" s="1"/>
  <c r="H16" i="172"/>
  <c r="H25" i="172" s="1"/>
  <c r="G16" i="172"/>
  <c r="G25" i="172" s="1"/>
  <c r="D16" i="172"/>
  <c r="C16" i="172"/>
  <c r="C25" i="172" s="1"/>
  <c r="B16" i="172"/>
  <c r="B25" i="172" s="1"/>
  <c r="P15" i="172"/>
  <c r="N15" i="172"/>
  <c r="Q15" i="172" s="1"/>
  <c r="M14" i="172"/>
  <c r="L14" i="172"/>
  <c r="K14" i="172"/>
  <c r="J14" i="172"/>
  <c r="I14" i="172"/>
  <c r="H14" i="172"/>
  <c r="G14" i="172"/>
  <c r="E14" i="172"/>
  <c r="D14" i="172"/>
  <c r="C14" i="172"/>
  <c r="B14" i="172"/>
  <c r="N13" i="172"/>
  <c r="N12" i="172"/>
  <c r="M11" i="172"/>
  <c r="M26" i="172" s="1"/>
  <c r="L11" i="172"/>
  <c r="K11" i="172"/>
  <c r="K26" i="172" s="1"/>
  <c r="K64" i="172" s="1"/>
  <c r="J11" i="172"/>
  <c r="J26" i="172" s="1"/>
  <c r="J64" i="172" s="1"/>
  <c r="I11" i="172"/>
  <c r="H11" i="172"/>
  <c r="G11" i="172"/>
  <c r="E11" i="172"/>
  <c r="D11" i="172"/>
  <c r="C11" i="172"/>
  <c r="B11" i="172"/>
  <c r="B26" i="172" s="1"/>
  <c r="B64" i="172" s="1"/>
  <c r="N10" i="172"/>
  <c r="N9" i="172"/>
  <c r="P8" i="172"/>
  <c r="N8" i="172"/>
  <c r="Q8" i="172" s="1"/>
  <c r="N16" i="172" l="1"/>
  <c r="N25" i="172" s="1"/>
  <c r="N39" i="172"/>
  <c r="N38" i="172" s="1"/>
  <c r="N11" i="172"/>
  <c r="N26" i="172" s="1"/>
  <c r="N14" i="172"/>
  <c r="Q42" i="172"/>
  <c r="M64" i="172"/>
  <c r="C26" i="172"/>
  <c r="C64" i="172" s="1"/>
  <c r="D26" i="172"/>
  <c r="D64" i="172" s="1"/>
  <c r="E26" i="172"/>
  <c r="E64" i="172" s="1"/>
  <c r="H56" i="172"/>
  <c r="H63" i="172" s="1"/>
  <c r="G26" i="172"/>
  <c r="G64" i="172" s="1"/>
  <c r="H26" i="172"/>
  <c r="H64" i="172" s="1"/>
  <c r="I26" i="172"/>
  <c r="I64" i="172" s="1"/>
  <c r="M56" i="172"/>
  <c r="M63" i="172" s="1"/>
  <c r="Q44" i="172"/>
  <c r="N45" i="172"/>
  <c r="Q45" i="172" s="1"/>
  <c r="N30" i="172"/>
  <c r="N62" i="172"/>
  <c r="N43" i="172" l="1"/>
  <c r="N28" i="172"/>
  <c r="N56" i="172" s="1"/>
  <c r="N63" i="172" s="1"/>
  <c r="N64" i="172" s="1"/>
  <c r="R59" i="172" s="1"/>
  <c r="R68" i="172" s="1"/>
  <c r="R72" i="172" s="1"/>
  <c r="Q30" i="172"/>
  <c r="E72" i="155" l="1"/>
  <c r="E67" i="155"/>
  <c r="E44" i="155"/>
  <c r="E55" i="155" s="1"/>
  <c r="E40" i="155"/>
  <c r="E35" i="155"/>
  <c r="E25" i="155"/>
  <c r="E22" i="155"/>
  <c r="E11" i="155"/>
  <c r="D72" i="155"/>
  <c r="D67" i="155"/>
  <c r="D44" i="155"/>
  <c r="D40" i="155"/>
  <c r="D35" i="155"/>
  <c r="D25" i="155"/>
  <c r="D22" i="155"/>
  <c r="C67" i="155"/>
  <c r="C72" i="155"/>
  <c r="C44" i="155"/>
  <c r="C40" i="155"/>
  <c r="C35" i="155"/>
  <c r="C25" i="155"/>
  <c r="C55" i="155" s="1"/>
  <c r="C57" i="155" s="1"/>
  <c r="C22" i="155"/>
  <c r="M72" i="155"/>
  <c r="L72" i="155"/>
  <c r="K72" i="155"/>
  <c r="J72" i="155"/>
  <c r="I72" i="155"/>
  <c r="H72" i="155"/>
  <c r="G72" i="155"/>
  <c r="B72" i="155"/>
  <c r="M67" i="155"/>
  <c r="L67" i="155"/>
  <c r="K67" i="155"/>
  <c r="J67" i="155"/>
  <c r="I67" i="155"/>
  <c r="H67" i="155"/>
  <c r="G67" i="155"/>
  <c r="B67" i="155"/>
  <c r="N54" i="155"/>
  <c r="N53" i="155"/>
  <c r="N52" i="155"/>
  <c r="N51" i="155"/>
  <c r="N50" i="155"/>
  <c r="N49" i="155"/>
  <c r="N48" i="155"/>
  <c r="N47" i="155"/>
  <c r="N46" i="155"/>
  <c r="N45" i="155"/>
  <c r="M44" i="155"/>
  <c r="L44" i="155"/>
  <c r="K44" i="155"/>
  <c r="J44" i="155"/>
  <c r="I44" i="155"/>
  <c r="H44" i="155"/>
  <c r="G44" i="155"/>
  <c r="B44" i="155"/>
  <c r="N43" i="155"/>
  <c r="N42" i="155"/>
  <c r="N41" i="155"/>
  <c r="M40" i="155"/>
  <c r="L40" i="155"/>
  <c r="K40" i="155"/>
  <c r="J40" i="155"/>
  <c r="I40" i="155"/>
  <c r="H40" i="155"/>
  <c r="N40" i="155" s="1"/>
  <c r="G40" i="155"/>
  <c r="B40" i="155"/>
  <c r="N39" i="155"/>
  <c r="N38" i="155"/>
  <c r="N37" i="155"/>
  <c r="N36" i="155"/>
  <c r="M35" i="155"/>
  <c r="L35" i="155"/>
  <c r="K35" i="155"/>
  <c r="J35" i="155"/>
  <c r="I35" i="155"/>
  <c r="H35" i="155"/>
  <c r="G35" i="155"/>
  <c r="B35" i="155"/>
  <c r="N33" i="155"/>
  <c r="N32" i="155"/>
  <c r="N31" i="155"/>
  <c r="N30" i="155"/>
  <c r="N29" i="155"/>
  <c r="N28" i="155"/>
  <c r="N27" i="155"/>
  <c r="N26" i="155"/>
  <c r="M25" i="155"/>
  <c r="L25" i="155"/>
  <c r="K25" i="155"/>
  <c r="J25" i="155"/>
  <c r="I25" i="155"/>
  <c r="H25" i="155"/>
  <c r="G25" i="155"/>
  <c r="B25" i="155"/>
  <c r="B55" i="155" s="1"/>
  <c r="M22" i="155"/>
  <c r="L22" i="155"/>
  <c r="K22" i="155"/>
  <c r="J22" i="155"/>
  <c r="I22" i="155"/>
  <c r="H22" i="155"/>
  <c r="G22" i="155"/>
  <c r="B22" i="155"/>
  <c r="N21" i="155"/>
  <c r="N20" i="155"/>
  <c r="N19" i="155"/>
  <c r="N18" i="155"/>
  <c r="N17" i="155"/>
  <c r="N16" i="155"/>
  <c r="N15" i="155"/>
  <c r="N14" i="155"/>
  <c r="N11" i="155"/>
  <c r="E59" i="155" l="1"/>
  <c r="E57" i="155"/>
  <c r="J55" i="155"/>
  <c r="J57" i="155" s="1"/>
  <c r="N35" i="155"/>
  <c r="K55" i="155"/>
  <c r="K57" i="155" s="1"/>
  <c r="L55" i="155"/>
  <c r="M55" i="155"/>
  <c r="G55" i="155"/>
  <c r="D55" i="155"/>
  <c r="L57" i="155"/>
  <c r="H55" i="155"/>
  <c r="M57" i="155"/>
  <c r="I55" i="155"/>
  <c r="D59" i="155"/>
  <c r="N44" i="155"/>
  <c r="D57" i="155"/>
  <c r="N22" i="155"/>
  <c r="B59" i="155"/>
  <c r="C11" i="155" s="1"/>
  <c r="C59" i="155" s="1"/>
  <c r="D11" i="155" s="1"/>
  <c r="G57" i="155"/>
  <c r="H57" i="155"/>
  <c r="I57" i="155"/>
  <c r="N25" i="155"/>
  <c r="B57" i="155"/>
  <c r="N55" i="155" l="1"/>
  <c r="N59" i="155" s="1"/>
  <c r="F11" i="155"/>
  <c r="G11" i="155" s="1"/>
  <c r="G59" i="155" s="1"/>
  <c r="H11" i="155" s="1"/>
  <c r="H59" i="155" s="1"/>
  <c r="I11" i="155" s="1"/>
  <c r="I59" i="155" s="1"/>
  <c r="J11" i="155" s="1"/>
  <c r="J59" i="155" s="1"/>
  <c r="K11" i="155" s="1"/>
  <c r="K59" i="155" s="1"/>
  <c r="L11" i="155" s="1"/>
  <c r="L59" i="155" s="1"/>
  <c r="M11" i="155" s="1"/>
  <c r="M59" i="155" s="1"/>
  <c r="N57" i="15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Claudia De Sousa Braga</author>
    <author>Patrícia Martins da Silva Cruz</author>
  </authors>
  <commentList>
    <comment ref="A55" authorId="0" shapeId="0" xr:uid="{97C41AAB-0216-4C60-996C-865A9225926A}">
      <text>
        <r>
          <rPr>
            <b/>
            <sz val="9"/>
            <color indexed="81"/>
            <rFont val="Segoe UI"/>
            <family val="2"/>
          </rPr>
          <t>Ana Claudia De Sousa Braga:</t>
        </r>
        <r>
          <rPr>
            <sz val="9"/>
            <color indexed="81"/>
            <rFont val="Segoe UI"/>
            <family val="2"/>
          </rPr>
          <t xml:space="preserve">
DEPRECIAÇÃO</t>
        </r>
      </text>
    </comment>
    <comment ref="R72" authorId="1" shapeId="0" xr:uid="{5B5E074A-2F95-4268-BE31-FEB47840AF9C}">
      <text>
        <r>
          <rPr>
            <sz val="11"/>
            <color indexed="81"/>
            <rFont val="Segoe UI"/>
            <family val="2"/>
          </rPr>
          <t xml:space="preserve">
Fechando com WP e balancete
Rendimento PRONAS - Analisar</t>
        </r>
      </text>
    </comment>
  </commentList>
</comments>
</file>

<file path=xl/sharedStrings.xml><?xml version="1.0" encoding="utf-8"?>
<sst xmlns="http://schemas.openxmlformats.org/spreadsheetml/2006/main" count="226" uniqueCount="162">
  <si>
    <t>Total Despesas</t>
  </si>
  <si>
    <t>SECRETARIA DE ESTADO DA SAÚDE</t>
  </si>
  <si>
    <t xml:space="preserve">COORDENADORIA DE GESTÃO DE CONTRATOS DE SERVIÇOS DE SAÚDE </t>
  </si>
  <si>
    <t>GRUPO DE GESTÃO ECONÔMICO FINANCEIRA</t>
  </si>
  <si>
    <t xml:space="preserve">UNIDADE: 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</si>
  <si>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</si>
  <si>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</si>
  <si>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</si>
  <si>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</si>
  <si>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</si>
  <si>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</si>
  <si>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</si>
  <si>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</si>
  <si>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</si>
  <si>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</si>
  <si>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</si>
  <si>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</si>
  <si>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</si>
  <si>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SALDO MÊS ANTERIOR</t>
  </si>
  <si>
    <t>RECEITAS</t>
  </si>
  <si>
    <t>Repasse Contrato de Gestão/Convênio/ Termos de Aditamento</t>
  </si>
  <si>
    <t>SUS</t>
  </si>
  <si>
    <t>Receitas Financeiras</t>
  </si>
  <si>
    <t>Receitas Acessórias</t>
  </si>
  <si>
    <t>Doações - Recursos Financeiros</t>
  </si>
  <si>
    <t>Demais Receitas</t>
  </si>
  <si>
    <t>Total Receitas</t>
  </si>
  <si>
    <t>DESPESAS</t>
  </si>
  <si>
    <t>Pessoal (CLT)</t>
  </si>
  <si>
    <t>Ordenados</t>
  </si>
  <si>
    <t>Benefícios</t>
  </si>
  <si>
    <t>Horas Extras</t>
  </si>
  <si>
    <t>Encargos Sociais</t>
  </si>
  <si>
    <t>Rescisões com Encargos</t>
  </si>
  <si>
    <t xml:space="preserve">13º </t>
  </si>
  <si>
    <t>Férias</t>
  </si>
  <si>
    <t>Outras Despesas com Pessoal</t>
  </si>
  <si>
    <t>Serviços Terceirizados</t>
  </si>
  <si>
    <t>Assistenciais</t>
  </si>
  <si>
    <t>Pessoa Jurídica</t>
  </si>
  <si>
    <t>Pessoa Física</t>
  </si>
  <si>
    <t>Administrativos</t>
  </si>
  <si>
    <t>Materias</t>
  </si>
  <si>
    <t>Materiais e Medicamentos</t>
  </si>
  <si>
    <t>Órteses, Próteses e Materiais Especiais</t>
  </si>
  <si>
    <t>Materiais de Consumo</t>
  </si>
  <si>
    <t>Ações Judiciais</t>
  </si>
  <si>
    <t>Trabalhistas</t>
  </si>
  <si>
    <t>Cíveis</t>
  </si>
  <si>
    <t>Outras Ações Judiciais</t>
  </si>
  <si>
    <t>Utilidade Pública</t>
  </si>
  <si>
    <t>Tributárias</t>
  </si>
  <si>
    <t>Financeiras</t>
  </si>
  <si>
    <t>Manutenção Predial</t>
  </si>
  <si>
    <t>Investimento</t>
  </si>
  <si>
    <t>Ressarcimento por Rateio</t>
  </si>
  <si>
    <t>Outras Despesas</t>
  </si>
  <si>
    <t>Saldo do mês (Receitas-despesas)</t>
  </si>
  <si>
    <t>SALDO FINAL (SD Anterior +Receitas - Despesas)</t>
  </si>
  <si>
    <t>Saldo Bancário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</si>
  <si>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</si>
  <si>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</si>
  <si>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</si>
  <si>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</si>
  <si>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</si>
  <si>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</si>
  <si>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</si>
  <si>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</si>
  <si>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</si>
  <si>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</si>
  <si>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</si>
  <si>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</si>
  <si>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Conta Corrente</t>
  </si>
  <si>
    <t>Aplicações</t>
  </si>
  <si>
    <t>Espécie /  Caixa Pequeno</t>
  </si>
  <si>
    <t>Total</t>
  </si>
  <si>
    <t>Composição do Saldo</t>
  </si>
  <si>
    <t>Custeio</t>
  </si>
  <si>
    <t xml:space="preserve">Observação: </t>
  </si>
  <si>
    <t>Mês</t>
  </si>
  <si>
    <t xml:space="preserve">Descrição: </t>
  </si>
  <si>
    <t>Mensalidade Sindical</t>
  </si>
  <si>
    <t xml:space="preserve"> </t>
  </si>
  <si>
    <t>Contribuição Assistencial</t>
  </si>
  <si>
    <t xml:space="preserve">Relatório - Gestão em Saúde </t>
  </si>
  <si>
    <t>Relatório - Demonstrativo Contábil Operacional</t>
  </si>
  <si>
    <t>Unidade: INSTITUTO DE REABILITAÇÃO LUCY MONTORO</t>
  </si>
  <si>
    <t>613 - Receitas e Despesas Operacionais </t>
  </si>
  <si>
    <t>Receitas Operacionais</t>
  </si>
  <si>
    <t>Repasse Contrato de Gestão/Convênio/Termo Aditamento do Exercício</t>
  </si>
  <si>
    <t>Repasse Termo Aditamento - Custeio</t>
  </si>
  <si>
    <t>Repasse Termo Aditamento - Investimento</t>
  </si>
  <si>
    <t>Total - Repasses (1)</t>
  </si>
  <si>
    <t>SUS / AIH</t>
  </si>
  <si>
    <t>SUS / Ambulatório</t>
  </si>
  <si>
    <t>Total - Faturamento (2)</t>
  </si>
  <si>
    <t>Reciclagem</t>
  </si>
  <si>
    <t>Contrapartida de Ensino (Estágios / Residência Médica)</t>
  </si>
  <si>
    <t>Outras Receitas Acessórias</t>
  </si>
  <si>
    <t>Fonte suplementar</t>
  </si>
  <si>
    <t>Estornos / Reembolso de Despesas</t>
  </si>
  <si>
    <t>Outras Receitas</t>
  </si>
  <si>
    <t>Total - Financeiras, Acessórias, Doações e Demais (3)</t>
  </si>
  <si>
    <t>Total das Receitas (1) + (2) + (3)</t>
  </si>
  <si>
    <t>Despesas Operacionais</t>
  </si>
  <si>
    <t>Pessoal</t>
  </si>
  <si>
    <t>13º com Encargos</t>
  </si>
  <si>
    <t>Férias com Encargos</t>
  </si>
  <si>
    <t>Materiais</t>
  </si>
  <si>
    <t>Materiais e medicamentos</t>
  </si>
  <si>
    <t>Órteses, Próteses e Meios de Locomoção</t>
  </si>
  <si>
    <t>Materiais de consumo</t>
  </si>
  <si>
    <t>Utilidade pública</t>
  </si>
  <si>
    <t>Ressarcimento por rateio</t>
  </si>
  <si>
    <t>Total das Despesas Operacionais (4)</t>
  </si>
  <si>
    <t>Equipamentos</t>
  </si>
  <si>
    <t>Mobiliário</t>
  </si>
  <si>
    <t>Obras e Instalações</t>
  </si>
  <si>
    <t>Intangível (Direito e uso)</t>
  </si>
  <si>
    <t>Total Investimento (5)</t>
  </si>
  <si>
    <t>TOTAL GERAL (4 + 5)</t>
  </si>
  <si>
    <t>RESULTADO (Total das Receitas - Total Geral)</t>
  </si>
  <si>
    <t> 57 - Observações </t>
  </si>
  <si>
    <t>Descrição</t>
  </si>
  <si>
    <t>614 - Estoque de Ações Judiciais (Acumulativo)</t>
  </si>
  <si>
    <t>Trabalhista</t>
  </si>
  <si>
    <t>615 - Doações Não financeiras </t>
  </si>
  <si>
    <t>Insumos</t>
  </si>
  <si>
    <t>665 - Contrapartidas de Ensino (Estágios / Residência Médica) - Retribuição não-financeira </t>
  </si>
  <si>
    <t>Valores calculados em contrapartidas não financeiras</t>
  </si>
  <si>
    <t>666 - Descrição das Contrapartidas de Ensino não-financeiras realizadas no período (Tabela 665) </t>
  </si>
  <si>
    <t>Nota</t>
  </si>
  <si>
    <t>** A FFM / IRLM oferece a seus funcionários opção de entrega da cesta básica na residência do colaborador. Para esse efeito, é descontado em folha de pagamento uma taxa destinada a amortizar os custos de frete, as quais são classificadas como recuperação de despesas.</t>
  </si>
  <si>
    <t>Devolução de Cestas Básicas</t>
  </si>
  <si>
    <t>INSTITUTO DE REABILITAÇÃO LUCY MONTORO 2026</t>
  </si>
  <si>
    <t>DEMONSTRATIVO DO FLUXO DE CAIXA - 2026</t>
  </si>
  <si>
    <t>Provisões com Pessoal</t>
  </si>
  <si>
    <t>Linha Outras Despesas: Incluída despesa de R$ 43.840,52, referente depreciação  e R$ 0,00, referente amortização.</t>
  </si>
  <si>
    <t>Linha Outras Despesas: Incluída despesa de R$ 42.504,02, referente depreciação  e R$ 0,00, referente amortização.</t>
  </si>
  <si>
    <t>Linha Outras Despesas: Incluída despesa de R$ 42.462,55, referente depreciação  e R$ 0,00, referente amortização.</t>
  </si>
  <si>
    <t>total balancete</t>
  </si>
  <si>
    <t>PROVA</t>
  </si>
  <si>
    <t xml:space="preserve"> SOMENTE QUE ENVOLVE CAIXA</t>
  </si>
  <si>
    <t>***PARA ENVIO A SES, NÃO ACEITA VALORES CREDORES NAS DESPESAS</t>
  </si>
  <si>
    <t>Ajustado manualmente</t>
  </si>
  <si>
    <t>ABA  Usar na Oficial (Gerais )</t>
  </si>
  <si>
    <t>depreciação</t>
  </si>
  <si>
    <t>Balancete correção monetária- movimentação</t>
  </si>
  <si>
    <t>Balancete 3028/3029 - Acumulado</t>
  </si>
  <si>
    <t>Ação Trabalhista</t>
  </si>
  <si>
    <t>Reversão Depreciação</t>
  </si>
  <si>
    <t>Doação Material</t>
  </si>
  <si>
    <t>Verba Invest. - TA 03/24 - CG 72.326</t>
  </si>
  <si>
    <t>Invest. CTR de Gestão - 3618</t>
  </si>
  <si>
    <t>SUBTOTAL</t>
  </si>
  <si>
    <t>DRE SES</t>
  </si>
  <si>
    <t>**</t>
  </si>
  <si>
    <t>Verba para investimentos</t>
  </si>
  <si>
    <t xml:space="preserve"> SOMENTE QUE NÃO ENVOLVE CAIXA DIF NBC 07</t>
  </si>
  <si>
    <t>Linha Outras Despesas: Incluída despesa de R$ 42.462,24, referente depreciação  e R$ 0,00, referente amortização.</t>
  </si>
  <si>
    <t>Composição do Saldo/ Custeio: R$ 1.214.061,08 referem-se a Recursos Federais (CG 72.116) PRONAS</t>
  </si>
  <si>
    <t>Linha Outras Despesas: Incluída despesa de R$ 42.455,32, referente depreciação  e R$ 0,00, referente amortização.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</si>
</sst>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0_ ;\-#,##0.00\ 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indexed="6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9"/>
      <name val="Arial"/>
      <family val="2"/>
    </font>
    <font>
      <b/>
      <sz val="11"/>
      <color indexed="56"/>
      <name val="Arial"/>
      <family val="2"/>
    </font>
    <font>
      <b/>
      <sz val="14"/>
      <color indexed="9"/>
      <name val="Arial"/>
      <family val="2"/>
    </font>
    <font>
      <sz val="10"/>
      <color indexed="62"/>
      <name val="Arial"/>
      <family val="2"/>
    </font>
    <font>
      <b/>
      <sz val="16"/>
      <color indexed="62"/>
      <name val="Arial"/>
      <family val="2"/>
    </font>
    <font>
      <b/>
      <sz val="12"/>
      <color indexed="56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sz val="12"/>
      <color indexed="62"/>
      <name val="Arial"/>
      <family val="2"/>
    </font>
    <font>
      <b/>
      <sz val="10"/>
      <color indexed="62"/>
      <name val="Arial"/>
      <family val="2"/>
    </font>
    <font>
      <sz val="12"/>
      <color indexed="62"/>
      <name val="Arial"/>
      <family val="2"/>
    </font>
    <font>
      <sz val="10"/>
      <color indexed="8"/>
      <name val="MS Sans Serif"/>
      <family val="2"/>
    </font>
    <font>
      <sz val="9"/>
      <color indexed="62"/>
      <name val="Arial"/>
      <family val="2"/>
    </font>
    <font>
      <b/>
      <sz val="9"/>
      <color indexed="9"/>
      <name val="Arial"/>
      <family val="2"/>
    </font>
    <font>
      <b/>
      <sz val="9"/>
      <color indexed="62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62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b/>
      <sz val="10"/>
      <color rgb="FF696969"/>
      <name val="Verdana"/>
      <family val="2"/>
    </font>
    <font>
      <sz val="10"/>
      <name val="Calibri"/>
      <family val="2"/>
      <scheme val="minor"/>
    </font>
    <font>
      <sz val="9"/>
      <color rgb="FF000000"/>
      <name val="Times New Roman"/>
      <family val="1"/>
    </font>
    <font>
      <i/>
      <sz val="9"/>
      <color indexed="62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7"/>
      <color theme="0"/>
      <name val="Verdana"/>
      <family val="2"/>
    </font>
    <font>
      <b/>
      <sz val="10"/>
      <color indexed="8"/>
      <name val="Calibri"/>
      <family val="2"/>
      <scheme val="minor"/>
    </font>
    <font>
      <sz val="11"/>
      <color indexed="81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hair">
        <color indexed="62"/>
      </left>
      <right/>
      <top style="hair">
        <color indexed="62"/>
      </top>
      <bottom style="hair">
        <color indexed="62"/>
      </bottom>
      <diagonal/>
    </border>
    <border>
      <left style="dotted">
        <color indexed="62"/>
      </left>
      <right/>
      <top style="dotted">
        <color indexed="62"/>
      </top>
      <bottom style="dotted">
        <color indexed="62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/>
      <right style="hair">
        <color indexed="62"/>
      </right>
      <top style="dotted">
        <color indexed="9"/>
      </top>
      <bottom style="hair">
        <color indexed="62"/>
      </bottom>
      <diagonal/>
    </border>
    <border>
      <left style="hair">
        <color indexed="62"/>
      </left>
      <right style="hair">
        <color indexed="9"/>
      </right>
      <top style="hair">
        <color indexed="62"/>
      </top>
      <bottom style="hair">
        <color indexed="62"/>
      </bottom>
      <diagonal/>
    </border>
    <border>
      <left style="dotted">
        <color indexed="9"/>
      </left>
      <right style="dotted">
        <color indexed="9"/>
      </right>
      <top/>
      <bottom style="hair">
        <color indexed="62"/>
      </bottom>
      <diagonal/>
    </border>
    <border>
      <left style="dotted">
        <color indexed="62"/>
      </left>
      <right style="dotted">
        <color indexed="62"/>
      </right>
      <top style="hair">
        <color indexed="62"/>
      </top>
      <bottom style="dotted">
        <color indexed="62"/>
      </bottom>
      <diagonal/>
    </border>
    <border>
      <left/>
      <right/>
      <top style="hair">
        <color indexed="62"/>
      </top>
      <bottom/>
      <diagonal/>
    </border>
    <border>
      <left/>
      <right/>
      <top/>
      <bottom style="hair">
        <color indexed="62"/>
      </bottom>
      <diagonal/>
    </border>
    <border>
      <left style="hair">
        <color indexed="62"/>
      </left>
      <right style="dotted">
        <color indexed="62"/>
      </right>
      <top style="dotted">
        <color indexed="62"/>
      </top>
      <bottom style="dotted">
        <color indexed="62"/>
      </bottom>
      <diagonal/>
    </border>
    <border>
      <left style="dotted">
        <color indexed="62"/>
      </left>
      <right style="hair">
        <color indexed="62"/>
      </right>
      <top style="hair">
        <color indexed="62"/>
      </top>
      <bottom style="dotted">
        <color indexed="62"/>
      </bottom>
      <diagonal/>
    </border>
    <border>
      <left style="hair">
        <color indexed="62"/>
      </left>
      <right style="dotted">
        <color indexed="9"/>
      </right>
      <top style="hair">
        <color indexed="62"/>
      </top>
      <bottom style="hair">
        <color indexed="62"/>
      </bottom>
      <diagonal/>
    </border>
    <border>
      <left style="dotted">
        <color indexed="9"/>
      </left>
      <right style="dotted">
        <color indexed="9"/>
      </right>
      <top style="hair">
        <color indexed="62"/>
      </top>
      <bottom style="hair">
        <color indexed="62"/>
      </bottom>
      <diagonal/>
    </border>
    <border>
      <left style="dotted">
        <color indexed="9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/>
      <right style="dotted">
        <color indexed="9"/>
      </right>
      <top style="hair">
        <color indexed="62"/>
      </top>
      <bottom style="hair">
        <color indexed="62"/>
      </bottom>
      <diagonal/>
    </border>
    <border>
      <left style="hair">
        <color indexed="62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/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/>
      <right style="dotted">
        <color indexed="62"/>
      </right>
      <top style="dotted">
        <color indexed="62"/>
      </top>
      <bottom style="dotted">
        <color indexed="62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10">
    <xf numFmtId="0" fontId="0" fillId="0" borderId="0"/>
    <xf numFmtId="0" fontId="19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5" fillId="0" borderId="0"/>
    <xf numFmtId="164" fontId="24" fillId="0" borderId="0" applyFont="0" applyFill="0" applyBorder="0" applyAlignment="0" applyProtection="0">
      <alignment vertical="top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5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7" fillId="0" borderId="0"/>
    <xf numFmtId="0" fontId="1" fillId="0" borderId="0"/>
    <xf numFmtId="9" fontId="1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149">
    <xf numFmtId="0" fontId="0" fillId="0" borderId="0" xfId="0"/>
    <xf numFmtId="0" fontId="5" fillId="0" borderId="0" xfId="0" applyFont="1" applyAlignment="1" applyProtection="1">
      <alignment vertical="center"/>
      <protection locked="0"/>
    </xf>
    <xf numFmtId="164" fontId="3" fillId="0" borderId="0" xfId="0" applyNumberFormat="1" applyFont="1"/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65" fontId="11" fillId="0" borderId="0" xfId="0" applyNumberFormat="1" applyFont="1" applyAlignment="1" applyProtection="1">
      <alignment vertical="center"/>
      <protection locked="0"/>
    </xf>
    <xf numFmtId="4" fontId="11" fillId="0" borderId="0" xfId="0" applyNumberFormat="1" applyFont="1" applyAlignment="1" applyProtection="1">
      <alignment vertical="center"/>
      <protection locked="0"/>
    </xf>
    <xf numFmtId="164" fontId="3" fillId="0" borderId="0" xfId="0" applyNumberFormat="1" applyFont="1" applyAlignment="1">
      <alignment vertical="center"/>
    </xf>
    <xf numFmtId="0" fontId="17" fillId="0" borderId="0" xfId="0" applyFont="1" applyAlignment="1" applyProtection="1">
      <alignment horizontal="center" vertical="center"/>
      <protection locked="0"/>
    </xf>
    <xf numFmtId="164" fontId="1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 applyProtection="1">
      <alignment horizontal="centerContinuous" vertical="center"/>
      <protection locked="0"/>
    </xf>
    <xf numFmtId="0" fontId="6" fillId="0" borderId="0" xfId="0" applyFont="1" applyAlignment="1" applyProtection="1">
      <alignment horizontal="centerContinuous" vertical="center"/>
      <protection locked="0"/>
    </xf>
    <xf numFmtId="0" fontId="7" fillId="0" borderId="0" xfId="0" applyFont="1" applyAlignment="1" applyProtection="1">
      <alignment horizontal="centerContinuous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>
      <alignment vertical="center"/>
    </xf>
    <xf numFmtId="39" fontId="14" fillId="2" borderId="6" xfId="0" applyNumberFormat="1" applyFont="1" applyFill="1" applyBorder="1" applyAlignment="1">
      <alignment horizontal="center" vertical="center"/>
    </xf>
    <xf numFmtId="39" fontId="16" fillId="0" borderId="7" xfId="18" applyNumberFormat="1" applyFont="1" applyBorder="1" applyAlignment="1">
      <alignment vertical="center"/>
    </xf>
    <xf numFmtId="0" fontId="4" fillId="0" borderId="8" xfId="0" applyFont="1" applyBorder="1" applyAlignment="1" applyProtection="1">
      <alignment vertical="center"/>
      <protection locked="0"/>
    </xf>
    <xf numFmtId="39" fontId="18" fillId="0" borderId="0" xfId="18" applyNumberFormat="1" applyFont="1" applyAlignment="1" applyProtection="1">
      <alignment vertical="center"/>
      <protection locked="0"/>
    </xf>
    <xf numFmtId="0" fontId="8" fillId="2" borderId="0" xfId="0" applyFont="1" applyFill="1" applyAlignment="1">
      <alignment vertical="center"/>
    </xf>
    <xf numFmtId="39" fontId="18" fillId="0" borderId="9" xfId="18" applyNumberFormat="1" applyFont="1" applyBorder="1" applyAlignment="1" applyProtection="1">
      <alignment vertical="center"/>
      <protection locked="0"/>
    </xf>
    <xf numFmtId="0" fontId="26" fillId="0" borderId="10" xfId="0" applyFont="1" applyBorder="1" applyAlignment="1">
      <alignment vertical="center"/>
    </xf>
    <xf numFmtId="39" fontId="18" fillId="0" borderId="7" xfId="18" applyNumberFormat="1" applyFont="1" applyBorder="1" applyAlignment="1" applyProtection="1">
      <alignment vertical="center"/>
      <protection locked="0"/>
    </xf>
    <xf numFmtId="39" fontId="18" fillId="0" borderId="7" xfId="18" applyNumberFormat="1" applyFont="1" applyBorder="1" applyProtection="1">
      <protection locked="0"/>
    </xf>
    <xf numFmtId="39" fontId="18" fillId="0" borderId="11" xfId="18" applyNumberFormat="1" applyFont="1" applyBorder="1" applyAlignment="1">
      <alignment vertical="center"/>
    </xf>
    <xf numFmtId="39" fontId="18" fillId="0" borderId="7" xfId="18" applyNumberFormat="1" applyFont="1" applyFill="1" applyBorder="1" applyAlignment="1" applyProtection="1">
      <alignment vertical="center"/>
      <protection locked="0"/>
    </xf>
    <xf numFmtId="39" fontId="18" fillId="0" borderId="7" xfId="18" applyNumberFormat="1" applyFont="1" applyFill="1" applyBorder="1" applyProtection="1">
      <protection locked="0"/>
    </xf>
    <xf numFmtId="0" fontId="8" fillId="2" borderId="12" xfId="0" applyFont="1" applyFill="1" applyBorder="1" applyAlignment="1">
      <alignment vertical="center"/>
    </xf>
    <xf numFmtId="39" fontId="14" fillId="2" borderId="13" xfId="18" applyNumberFormat="1" applyFont="1" applyFill="1" applyBorder="1" applyAlignment="1">
      <alignment vertical="center"/>
    </xf>
    <xf numFmtId="39" fontId="14" fillId="2" borderId="14" xfId="18" applyNumberFormat="1" applyFont="1" applyFill="1" applyBorder="1" applyAlignment="1">
      <alignment vertical="center"/>
    </xf>
    <xf numFmtId="39" fontId="18" fillId="0" borderId="8" xfId="18" applyNumberFormat="1" applyFont="1" applyBorder="1" applyAlignment="1" applyProtection="1">
      <alignment vertical="center"/>
      <protection locked="0"/>
    </xf>
    <xf numFmtId="0" fontId="8" fillId="2" borderId="1" xfId="0" applyFont="1" applyFill="1" applyBorder="1" applyAlignment="1">
      <alignment vertical="center"/>
    </xf>
    <xf numFmtId="39" fontId="18" fillId="0" borderId="9" xfId="18" applyNumberFormat="1" applyFont="1" applyFill="1" applyBorder="1" applyAlignment="1" applyProtection="1">
      <alignment vertical="center"/>
      <protection locked="0"/>
    </xf>
    <xf numFmtId="0" fontId="4" fillId="0" borderId="10" xfId="0" applyFont="1" applyBorder="1" applyAlignment="1">
      <alignment vertical="center"/>
    </xf>
    <xf numFmtId="39" fontId="16" fillId="0" borderId="7" xfId="18" applyNumberFormat="1" applyFont="1" applyFill="1" applyBorder="1" applyAlignment="1" applyProtection="1">
      <alignment vertical="center"/>
      <protection locked="0"/>
    </xf>
    <xf numFmtId="39" fontId="16" fillId="0" borderId="11" xfId="18" applyNumberFormat="1" applyFont="1" applyBorder="1" applyAlignment="1">
      <alignment vertical="center"/>
    </xf>
    <xf numFmtId="39" fontId="14" fillId="2" borderId="15" xfId="18" applyNumberFormat="1" applyFont="1" applyFill="1" applyBorder="1" applyAlignment="1">
      <alignment vertical="center"/>
    </xf>
    <xf numFmtId="0" fontId="21" fillId="2" borderId="12" xfId="0" applyFont="1" applyFill="1" applyBorder="1" applyAlignment="1">
      <alignment vertical="center"/>
    </xf>
    <xf numFmtId="39" fontId="22" fillId="0" borderId="7" xfId="18" applyNumberFormat="1" applyFont="1" applyBorder="1" applyAlignment="1" applyProtection="1">
      <alignment horizontal="right" vertical="center"/>
      <protection locked="0"/>
    </xf>
    <xf numFmtId="0" fontId="22" fillId="0" borderId="10" xfId="0" applyFont="1" applyBorder="1" applyAlignment="1">
      <alignment vertical="center"/>
    </xf>
    <xf numFmtId="39" fontId="20" fillId="0" borderId="7" xfId="18" applyNumberFormat="1" applyFont="1" applyBorder="1" applyAlignment="1" applyProtection="1">
      <alignment vertical="center"/>
      <protection locked="0"/>
    </xf>
    <xf numFmtId="0" fontId="22" fillId="0" borderId="16" xfId="0" applyFont="1" applyBorder="1" applyAlignment="1">
      <alignment vertical="center"/>
    </xf>
    <xf numFmtId="39" fontId="21" fillId="2" borderId="15" xfId="18" applyNumberFormat="1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39" fontId="22" fillId="0" borderId="7" xfId="18" applyNumberFormat="1" applyFont="1" applyFill="1" applyBorder="1" applyAlignment="1" applyProtection="1">
      <alignment horizontal="center" vertical="center"/>
      <protection locked="0"/>
    </xf>
    <xf numFmtId="39" fontId="22" fillId="0" borderId="7" xfId="18" applyNumberFormat="1" applyFont="1" applyBorder="1" applyAlignment="1" applyProtection="1">
      <alignment vertical="center"/>
      <protection locked="0"/>
    </xf>
    <xf numFmtId="39" fontId="22" fillId="0" borderId="7" xfId="18" applyNumberFormat="1" applyFont="1" applyFill="1" applyBorder="1" applyAlignment="1" applyProtection="1">
      <alignment vertical="center"/>
      <protection locked="0"/>
    </xf>
    <xf numFmtId="0" fontId="20" fillId="0" borderId="10" xfId="0" applyFont="1" applyBorder="1" applyAlignment="1">
      <alignment vertical="center"/>
    </xf>
    <xf numFmtId="39" fontId="20" fillId="0" borderId="7" xfId="18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39" fontId="18" fillId="0" borderId="0" xfId="18" applyNumberFormat="1" applyFont="1" applyBorder="1" applyProtection="1">
      <protection locked="0"/>
    </xf>
    <xf numFmtId="39" fontId="11" fillId="0" borderId="0" xfId="0" applyNumberFormat="1" applyFont="1" applyAlignment="1" applyProtection="1">
      <alignment vertical="center"/>
      <protection locked="0"/>
    </xf>
    <xf numFmtId="0" fontId="29" fillId="0" borderId="0" xfId="0" applyFont="1" applyAlignment="1">
      <alignment vertical="center"/>
    </xf>
    <xf numFmtId="0" fontId="31" fillId="0" borderId="17" xfId="0" applyFont="1" applyBorder="1" applyAlignment="1">
      <alignment vertical="center"/>
    </xf>
    <xf numFmtId="43" fontId="29" fillId="0" borderId="0" xfId="0" applyNumberFormat="1" applyFont="1" applyAlignment="1">
      <alignment vertical="center"/>
    </xf>
    <xf numFmtId="0" fontId="28" fillId="0" borderId="18" xfId="0" applyFont="1" applyBorder="1" applyAlignment="1">
      <alignment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8" fillId="3" borderId="20" xfId="0" applyFont="1" applyFill="1" applyBorder="1" applyAlignment="1">
      <alignment vertical="center" wrapText="1"/>
    </xf>
    <xf numFmtId="0" fontId="28" fillId="3" borderId="21" xfId="0" applyFont="1" applyFill="1" applyBorder="1" applyAlignment="1">
      <alignment vertical="center" wrapText="1"/>
    </xf>
    <xf numFmtId="0" fontId="28" fillId="3" borderId="22" xfId="0" applyFont="1" applyFill="1" applyBorder="1" applyAlignment="1">
      <alignment vertical="center" wrapText="1"/>
    </xf>
    <xf numFmtId="0" fontId="29" fillId="0" borderId="19" xfId="0" applyFont="1" applyBorder="1" applyAlignment="1">
      <alignment vertical="center" wrapText="1"/>
    </xf>
    <xf numFmtId="43" fontId="29" fillId="0" borderId="19" xfId="0" applyNumberFormat="1" applyFont="1" applyBorder="1" applyAlignment="1">
      <alignment horizontal="right" vertical="center" wrapText="1"/>
    </xf>
    <xf numFmtId="4" fontId="28" fillId="0" borderId="19" xfId="0" applyNumberFormat="1" applyFont="1" applyBorder="1" applyAlignment="1">
      <alignment horizontal="right" vertical="center" wrapText="1"/>
    </xf>
    <xf numFmtId="0" fontId="28" fillId="0" borderId="19" xfId="0" applyFont="1" applyBorder="1" applyAlignment="1">
      <alignment vertical="center" wrapText="1"/>
    </xf>
    <xf numFmtId="4" fontId="29" fillId="0" borderId="19" xfId="0" applyNumberFormat="1" applyFont="1" applyBorder="1" applyAlignment="1">
      <alignment horizontal="right" vertical="center" wrapText="1"/>
    </xf>
    <xf numFmtId="43" fontId="28" fillId="0" borderId="19" xfId="0" applyNumberFormat="1" applyFont="1" applyBorder="1" applyAlignment="1">
      <alignment horizontal="right" vertical="center" wrapText="1"/>
    </xf>
    <xf numFmtId="0" fontId="32" fillId="0" borderId="19" xfId="0" applyFont="1" applyBorder="1" applyAlignment="1">
      <alignment vertical="center" wrapText="1"/>
    </xf>
    <xf numFmtId="4" fontId="28" fillId="0" borderId="19" xfId="0" applyNumberFormat="1" applyFont="1" applyBorder="1" applyAlignment="1">
      <alignment horizontal="right" vertical="center"/>
    </xf>
    <xf numFmtId="0" fontId="29" fillId="0" borderId="19" xfId="0" applyFont="1" applyBorder="1" applyAlignment="1">
      <alignment vertical="center"/>
    </xf>
    <xf numFmtId="43" fontId="28" fillId="0" borderId="19" xfId="18" applyFont="1" applyFill="1" applyBorder="1" applyAlignment="1">
      <alignment horizontal="right" vertical="center" wrapText="1"/>
    </xf>
    <xf numFmtId="0" fontId="28" fillId="0" borderId="19" xfId="0" applyFont="1" applyBorder="1" applyAlignment="1">
      <alignment vertical="center"/>
    </xf>
    <xf numFmtId="43" fontId="28" fillId="0" borderId="19" xfId="18" applyFont="1" applyFill="1" applyBorder="1" applyAlignment="1">
      <alignment horizontal="right" vertical="center"/>
    </xf>
    <xf numFmtId="165" fontId="28" fillId="0" borderId="19" xfId="0" applyNumberFormat="1" applyFont="1" applyBorder="1" applyAlignment="1">
      <alignment horizontal="right" vertical="center" wrapText="1"/>
    </xf>
    <xf numFmtId="0" fontId="29" fillId="0" borderId="0" xfId="0" applyFont="1" applyAlignment="1">
      <alignment vertical="center" wrapText="1"/>
    </xf>
    <xf numFmtId="43" fontId="29" fillId="0" borderId="0" xfId="18" applyFont="1" applyAlignment="1">
      <alignment vertical="center"/>
    </xf>
    <xf numFmtId="4" fontId="29" fillId="0" borderId="0" xfId="0" applyNumberFormat="1" applyFont="1" applyAlignment="1">
      <alignment vertical="center"/>
    </xf>
    <xf numFmtId="43" fontId="29" fillId="0" borderId="21" xfId="0" applyNumberFormat="1" applyFont="1" applyBorder="1" applyAlignment="1">
      <alignment horizontal="right" vertical="center" wrapText="1"/>
    </xf>
    <xf numFmtId="165" fontId="28" fillId="0" borderId="22" xfId="0" applyNumberFormat="1" applyFont="1" applyBorder="1" applyAlignment="1">
      <alignment horizontal="right" vertical="center" wrapText="1"/>
    </xf>
    <xf numFmtId="43" fontId="32" fillId="0" borderId="19" xfId="0" applyNumberFormat="1" applyFont="1" applyBorder="1" applyAlignment="1">
      <alignment horizontal="right" vertical="center" wrapText="1"/>
    </xf>
    <xf numFmtId="43" fontId="29" fillId="0" borderId="20" xfId="0" applyNumberFormat="1" applyFont="1" applyBorder="1" applyAlignment="1">
      <alignment horizontal="right" vertical="center" wrapText="1"/>
    </xf>
    <xf numFmtId="0" fontId="28" fillId="0" borderId="19" xfId="0" applyFont="1" applyBorder="1" applyAlignment="1">
      <alignment horizontal="center" vertical="center" wrapText="1"/>
    </xf>
    <xf numFmtId="0" fontId="29" fillId="0" borderId="18" xfId="0" applyFont="1" applyBorder="1" applyAlignment="1">
      <alignment vertical="center" wrapText="1"/>
    </xf>
    <xf numFmtId="0" fontId="29" fillId="0" borderId="23" xfId="0" applyFont="1" applyBorder="1" applyAlignment="1">
      <alignment vertical="center" wrapText="1"/>
    </xf>
    <xf numFmtId="0" fontId="29" fillId="0" borderId="24" xfId="0" applyFont="1" applyBorder="1" applyAlignment="1">
      <alignment horizontal="center" vertical="center" wrapText="1"/>
    </xf>
    <xf numFmtId="4" fontId="33" fillId="0" borderId="0" xfId="0" applyNumberFormat="1" applyFont="1" applyAlignment="1">
      <alignment vertic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43" fontId="2" fillId="0" borderId="0" xfId="18" applyFont="1" applyFill="1"/>
    <xf numFmtId="39" fontId="16" fillId="0" borderId="11" xfId="18" applyNumberFormat="1" applyFont="1" applyFill="1" applyBorder="1" applyAlignment="1">
      <alignment vertical="center"/>
    </xf>
    <xf numFmtId="39" fontId="20" fillId="0" borderId="0" xfId="18" applyNumberFormat="1" applyFont="1" applyBorder="1" applyAlignment="1" applyProtection="1">
      <alignment vertical="center"/>
      <protection locked="0"/>
    </xf>
    <xf numFmtId="0" fontId="34" fillId="0" borderId="0" xfId="0" applyFont="1" applyAlignment="1" applyProtection="1">
      <alignment vertical="center" wrapText="1"/>
      <protection locked="0"/>
    </xf>
    <xf numFmtId="0" fontId="20" fillId="0" borderId="10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43" fontId="29" fillId="0" borderId="0" xfId="18" applyFont="1" applyAlignment="1">
      <alignment horizontal="center" vertical="center"/>
    </xf>
    <xf numFmtId="43" fontId="29" fillId="0" borderId="0" xfId="18" applyFont="1" applyAlignment="1">
      <alignment horizontal="left" vertical="center"/>
    </xf>
    <xf numFmtId="43" fontId="28" fillId="0" borderId="0" xfId="18" applyFont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9" fontId="29" fillId="0" borderId="0" xfId="108" applyFont="1" applyFill="1" applyAlignment="1">
      <alignment vertical="center"/>
    </xf>
    <xf numFmtId="43" fontId="38" fillId="6" borderId="0" xfId="109" applyFont="1" applyFill="1" applyAlignment="1">
      <alignment horizontal="center" vertical="center"/>
    </xf>
    <xf numFmtId="43" fontId="29" fillId="6" borderId="0" xfId="18" applyFont="1" applyFill="1" applyAlignment="1">
      <alignment vertical="center"/>
    </xf>
    <xf numFmtId="43" fontId="28" fillId="0" borderId="0" xfId="18" applyFont="1" applyAlignment="1">
      <alignment vertical="center"/>
    </xf>
    <xf numFmtId="43" fontId="38" fillId="0" borderId="0" xfId="109" applyFont="1" applyFill="1" applyAlignment="1">
      <alignment horizontal="right" vertical="center"/>
    </xf>
    <xf numFmtId="43" fontId="29" fillId="7" borderId="0" xfId="18" applyFont="1" applyFill="1" applyAlignment="1">
      <alignment vertical="center"/>
    </xf>
    <xf numFmtId="43" fontId="28" fillId="0" borderId="0" xfId="0" applyNumberFormat="1" applyFont="1" applyAlignment="1">
      <alignment vertical="center"/>
    </xf>
    <xf numFmtId="43" fontId="28" fillId="6" borderId="0" xfId="18" applyFont="1" applyFill="1" applyAlignment="1">
      <alignment horizontal="center" vertical="center"/>
    </xf>
    <xf numFmtId="43" fontId="29" fillId="8" borderId="0" xfId="18" applyFont="1" applyFill="1" applyAlignment="1">
      <alignment vertical="center"/>
    </xf>
    <xf numFmtId="43" fontId="29" fillId="9" borderId="0" xfId="0" applyNumberFormat="1" applyFont="1" applyFill="1" applyAlignment="1">
      <alignment vertical="center"/>
    </xf>
    <xf numFmtId="43" fontId="28" fillId="10" borderId="0" xfId="18" applyFont="1" applyFill="1" applyAlignment="1">
      <alignment horizontal="center" vertical="center"/>
    </xf>
    <xf numFmtId="43" fontId="29" fillId="0" borderId="26" xfId="18" applyFont="1" applyBorder="1" applyAlignment="1">
      <alignment vertical="center"/>
    </xf>
    <xf numFmtId="0" fontId="29" fillId="0" borderId="27" xfId="0" applyFont="1" applyBorder="1" applyAlignment="1">
      <alignment vertical="center"/>
    </xf>
    <xf numFmtId="43" fontId="29" fillId="0" borderId="28" xfId="18" applyFont="1" applyBorder="1" applyAlignment="1">
      <alignment vertical="center"/>
    </xf>
    <xf numFmtId="0" fontId="29" fillId="0" borderId="29" xfId="0" applyFont="1" applyBorder="1" applyAlignment="1">
      <alignment vertical="center"/>
    </xf>
    <xf numFmtId="43" fontId="29" fillId="0" borderId="28" xfId="0" applyNumberFormat="1" applyFont="1" applyBorder="1" applyAlignment="1">
      <alignment vertical="center"/>
    </xf>
    <xf numFmtId="0" fontId="29" fillId="0" borderId="28" xfId="0" applyFont="1" applyBorder="1" applyAlignment="1">
      <alignment vertical="center"/>
    </xf>
    <xf numFmtId="43" fontId="28" fillId="0" borderId="28" xfId="18" applyFont="1" applyBorder="1" applyAlignment="1">
      <alignment vertical="center"/>
    </xf>
    <xf numFmtId="0" fontId="28" fillId="0" borderId="29" xfId="0" applyFont="1" applyBorder="1" applyAlignment="1">
      <alignment vertical="center"/>
    </xf>
    <xf numFmtId="43" fontId="29" fillId="0" borderId="30" xfId="0" applyNumberFormat="1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43" fontId="29" fillId="6" borderId="0" xfId="0" applyNumberFormat="1" applyFont="1" applyFill="1" applyAlignment="1">
      <alignment vertical="center"/>
    </xf>
    <xf numFmtId="43" fontId="29" fillId="4" borderId="0" xfId="18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165" fontId="17" fillId="0" borderId="0" xfId="0" applyNumberFormat="1" applyFont="1" applyAlignment="1" applyProtection="1">
      <alignment vertical="center"/>
      <protection locked="0"/>
    </xf>
    <xf numFmtId="43" fontId="28" fillId="0" borderId="19" xfId="18" applyFont="1" applyBorder="1" applyAlignment="1">
      <alignment horizontal="right" vertical="center" wrapText="1"/>
    </xf>
    <xf numFmtId="4" fontId="28" fillId="0" borderId="0" xfId="0" applyNumberFormat="1" applyFont="1" applyAlignment="1">
      <alignment vertical="center"/>
    </xf>
    <xf numFmtId="0" fontId="29" fillId="0" borderId="20" xfId="0" applyFont="1" applyBorder="1" applyAlignment="1">
      <alignment horizontal="left" vertical="center" wrapText="1"/>
    </xf>
    <xf numFmtId="0" fontId="29" fillId="0" borderId="21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3" borderId="0" xfId="0" applyFont="1" applyFill="1" applyAlignment="1">
      <alignment horizontal="center" vertical="center" wrapText="1"/>
    </xf>
    <xf numFmtId="43" fontId="31" fillId="0" borderId="0" xfId="0" applyNumberFormat="1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center" vertical="center"/>
    </xf>
  </cellXfs>
  <cellStyles count="110">
    <cellStyle name="Normal" xfId="0" builtinId="0"/>
    <cellStyle name="Normal 10" xfId="21" xr:uid="{00000000-0005-0000-0000-000001000000}"/>
    <cellStyle name="Normal 11" xfId="23" xr:uid="{00000000-0005-0000-0000-000002000000}"/>
    <cellStyle name="Normal 12" xfId="97" xr:uid="{567CE603-0DA1-467E-83A9-57F89AB8313E}"/>
    <cellStyle name="Normal 12 2" xfId="100" xr:uid="{27279676-517B-48D6-991E-3D473E279490}"/>
    <cellStyle name="Normal 13" xfId="25" xr:uid="{00000000-0005-0000-0000-000003000000}"/>
    <cellStyle name="Normal 14" xfId="27" xr:uid="{00000000-0005-0000-0000-000004000000}"/>
    <cellStyle name="Normal 15" xfId="29" xr:uid="{00000000-0005-0000-0000-000005000000}"/>
    <cellStyle name="Normal 16" xfId="31" xr:uid="{00000000-0005-0000-0000-000006000000}"/>
    <cellStyle name="Normal 17" xfId="33" xr:uid="{00000000-0005-0000-0000-000007000000}"/>
    <cellStyle name="Normal 18" xfId="35" xr:uid="{00000000-0005-0000-0000-000008000000}"/>
    <cellStyle name="Normal 19" xfId="37" xr:uid="{00000000-0005-0000-0000-000009000000}"/>
    <cellStyle name="Normal 2" xfId="4" xr:uid="{00000000-0005-0000-0000-00000A000000}"/>
    <cellStyle name="Normal 2 2" xfId="11" xr:uid="{00000000-0005-0000-0000-00000B000000}"/>
    <cellStyle name="Normal 2 3" xfId="1" xr:uid="{00000000-0005-0000-0000-00000C000000}"/>
    <cellStyle name="Normal 2 3 2" xfId="107" xr:uid="{E2C7BB31-EFC7-4D18-9EC1-CBB7D111A66F}"/>
    <cellStyle name="Normal 20" xfId="39" xr:uid="{00000000-0005-0000-0000-00000D000000}"/>
    <cellStyle name="Normal 21" xfId="41" xr:uid="{00000000-0005-0000-0000-00000E000000}"/>
    <cellStyle name="Normal 22" xfId="43" xr:uid="{00000000-0005-0000-0000-00000F000000}"/>
    <cellStyle name="Normal 23" xfId="45" xr:uid="{00000000-0005-0000-0000-000010000000}"/>
    <cellStyle name="Normal 25" xfId="47" xr:uid="{00000000-0005-0000-0000-000011000000}"/>
    <cellStyle name="Normal 26" xfId="49" xr:uid="{00000000-0005-0000-0000-000012000000}"/>
    <cellStyle name="Normal 27" xfId="51" xr:uid="{00000000-0005-0000-0000-000013000000}"/>
    <cellStyle name="Normal 28" xfId="53" xr:uid="{00000000-0005-0000-0000-000014000000}"/>
    <cellStyle name="Normal 29 2" xfId="55" xr:uid="{00000000-0005-0000-0000-000015000000}"/>
    <cellStyle name="Normal 29 3" xfId="57" xr:uid="{00000000-0005-0000-0000-000016000000}"/>
    <cellStyle name="Normal 29 4" xfId="60" xr:uid="{00000000-0005-0000-0000-000017000000}"/>
    <cellStyle name="Normal 29 5" xfId="63" xr:uid="{00000000-0005-0000-0000-000018000000}"/>
    <cellStyle name="Normal 29 7" xfId="68" xr:uid="{00000000-0005-0000-0000-000019000000}"/>
    <cellStyle name="Normal 29 9" xfId="71" xr:uid="{00000000-0005-0000-0000-00001A000000}"/>
    <cellStyle name="Normal 3" xfId="5" xr:uid="{00000000-0005-0000-0000-00001B000000}"/>
    <cellStyle name="Normal 32" xfId="59" xr:uid="{00000000-0005-0000-0000-00001C000000}"/>
    <cellStyle name="Normal 32 2" xfId="62" xr:uid="{00000000-0005-0000-0000-00001D000000}"/>
    <cellStyle name="Normal 35" xfId="65" xr:uid="{00000000-0005-0000-0000-00001E000000}"/>
    <cellStyle name="Normal 4" xfId="12" xr:uid="{00000000-0005-0000-0000-00001F000000}"/>
    <cellStyle name="Normal 41" xfId="75" xr:uid="{00000000-0005-0000-0000-000020000000}"/>
    <cellStyle name="Normal 43" xfId="78" xr:uid="{00000000-0005-0000-0000-000021000000}"/>
    <cellStyle name="Normal 44" xfId="83" xr:uid="{E325F5A3-3E2B-4EEE-867C-D1E8E92F82A6}"/>
    <cellStyle name="Normal 46" xfId="85" xr:uid="{24718E6E-38E8-443F-90B4-CE89E73F154A}"/>
    <cellStyle name="Normal 5" xfId="13" xr:uid="{00000000-0005-0000-0000-000022000000}"/>
    <cellStyle name="Normal 51" xfId="87" xr:uid="{13C39C58-723C-444A-9AC8-EB276EA8FC2B}"/>
    <cellStyle name="Normal 52" xfId="89" xr:uid="{D8BEC3C2-0384-46B7-85F1-23C6060EA9F8}"/>
    <cellStyle name="Normal 53" xfId="91" xr:uid="{31FD07E9-10DE-4CF5-905E-65EBEC2E8C90}"/>
    <cellStyle name="Normal 55" xfId="93" xr:uid="{3ADA5551-DB96-4BFF-85B3-5991FD621271}"/>
    <cellStyle name="Normal 56" xfId="95" xr:uid="{246C03AA-28CA-487F-B6EC-23DCB1F75B3E}"/>
    <cellStyle name="Normal 57" xfId="98" xr:uid="{18DAF10A-5992-4012-9E9D-5B16265B5E1D}"/>
    <cellStyle name="Normal 59" xfId="101" xr:uid="{AB7DD967-40D6-48E9-9795-4FD22C8A5755}"/>
    <cellStyle name="Normal 6" xfId="7" xr:uid="{00000000-0005-0000-0000-000023000000}"/>
    <cellStyle name="Normal 60" xfId="103" xr:uid="{39568242-6148-41CE-8608-F5CEF4B2B9B2}"/>
    <cellStyle name="Normal 62" xfId="105" xr:uid="{CF65D472-8727-4C9F-8451-9BFA4AC49AE8}"/>
    <cellStyle name="Normal 7" xfId="8" xr:uid="{00000000-0005-0000-0000-000024000000}"/>
    <cellStyle name="Normal 8" xfId="106" xr:uid="{8BB589A3-EB88-458D-A55C-9239C231ABD2}"/>
    <cellStyle name="Normal 9" xfId="19" xr:uid="{00000000-0005-0000-0000-000025000000}"/>
    <cellStyle name="Porcentagem" xfId="108" builtinId="5"/>
    <cellStyle name="Separador de milhares 2" xfId="2" xr:uid="{00000000-0005-0000-0000-000026000000}"/>
    <cellStyle name="Separador de milhares 2 2 2" xfId="6" xr:uid="{00000000-0005-0000-0000-000027000000}"/>
    <cellStyle name="Separador de milhares 3" xfId="3" xr:uid="{00000000-0005-0000-0000-000028000000}"/>
    <cellStyle name="Separador de milhares 3 2" xfId="10" xr:uid="{00000000-0005-0000-0000-000029000000}"/>
    <cellStyle name="Separador de milhares 3 3" xfId="9" xr:uid="{00000000-0005-0000-0000-00002A000000}"/>
    <cellStyle name="Separador de milhares 4" xfId="14" xr:uid="{00000000-0005-0000-0000-00002B000000}"/>
    <cellStyle name="Separador de milhares 5" xfId="15" xr:uid="{00000000-0005-0000-0000-00002C000000}"/>
    <cellStyle name="Separador de milhares 6" xfId="16" xr:uid="{00000000-0005-0000-0000-00002D000000}"/>
    <cellStyle name="Vírgula" xfId="18" builtinId="3"/>
    <cellStyle name="Vírgula 10" xfId="32" xr:uid="{00000000-0005-0000-0000-00002F000000}"/>
    <cellStyle name="Vírgula 11" xfId="34" xr:uid="{00000000-0005-0000-0000-000030000000}"/>
    <cellStyle name="Vírgula 12" xfId="36" xr:uid="{00000000-0005-0000-0000-000031000000}"/>
    <cellStyle name="Vírgula 13" xfId="38" xr:uid="{00000000-0005-0000-0000-000032000000}"/>
    <cellStyle name="Vírgula 14" xfId="46" xr:uid="{00000000-0005-0000-0000-000033000000}"/>
    <cellStyle name="Vírgula 16" xfId="48" xr:uid="{00000000-0005-0000-0000-000034000000}"/>
    <cellStyle name="Vírgula 17" xfId="52" xr:uid="{00000000-0005-0000-0000-000035000000}"/>
    <cellStyle name="Vírgula 18" xfId="54" xr:uid="{00000000-0005-0000-0000-000036000000}"/>
    <cellStyle name="Vírgula 2" xfId="17" xr:uid="{00000000-0005-0000-0000-000037000000}"/>
    <cellStyle name="Vírgula 2 12 11 3" xfId="69" xr:uid="{00000000-0005-0000-0000-000038000000}"/>
    <cellStyle name="Vírgula 2 12 11 5" xfId="72" xr:uid="{00000000-0005-0000-0000-000039000000}"/>
    <cellStyle name="Vírgula 2 12 2" xfId="56" xr:uid="{00000000-0005-0000-0000-00003A000000}"/>
    <cellStyle name="Vírgula 2 12 3" xfId="58" xr:uid="{00000000-0005-0000-0000-00003B000000}"/>
    <cellStyle name="Vírgula 2 12 4" xfId="61" xr:uid="{00000000-0005-0000-0000-00003C000000}"/>
    <cellStyle name="Vírgula 2 12 5" xfId="64" xr:uid="{00000000-0005-0000-0000-00003D000000}"/>
    <cellStyle name="Vírgula 2 17" xfId="66" xr:uid="{00000000-0005-0000-0000-00003E000000}"/>
    <cellStyle name="Vírgula 2 2" xfId="109" xr:uid="{25439E0E-C8AE-48B6-A73F-06BB8F9F57CB}"/>
    <cellStyle name="Vírgula 2 23" xfId="76" xr:uid="{00000000-0005-0000-0000-00003F000000}"/>
    <cellStyle name="Vírgula 2 3" xfId="40" xr:uid="{00000000-0005-0000-0000-000040000000}"/>
    <cellStyle name="Vírgula 2 4" xfId="42" xr:uid="{00000000-0005-0000-0000-000041000000}"/>
    <cellStyle name="Vírgula 2 5" xfId="44" xr:uid="{00000000-0005-0000-0000-000042000000}"/>
    <cellStyle name="Vírgula 2 9" xfId="50" xr:uid="{00000000-0005-0000-0000-000043000000}"/>
    <cellStyle name="Vírgula 22" xfId="79" xr:uid="{00000000-0005-0000-0000-000044000000}"/>
    <cellStyle name="Vírgula 23" xfId="84" xr:uid="{A9A183AE-B59C-4A35-AE28-29F803536B96}"/>
    <cellStyle name="Vírgula 25" xfId="86" xr:uid="{D6D86D8E-BA94-4DDA-86BA-EF10AC63F5A4}"/>
    <cellStyle name="Vírgula 3" xfId="20" xr:uid="{00000000-0005-0000-0000-000045000000}"/>
    <cellStyle name="Vírgula 30" xfId="88" xr:uid="{A073FBAC-B373-4D5E-ACC7-0F2B4677B3C5}"/>
    <cellStyle name="Vírgula 31" xfId="90" xr:uid="{1700FDA5-D11B-42BF-A08D-F2DC54DFBBBF}"/>
    <cellStyle name="Vírgula 32" xfId="92" xr:uid="{AA792802-321F-43FF-8E60-28314BA33B4C}"/>
    <cellStyle name="Vírgula 34" xfId="94" xr:uid="{939DB2CF-8BB6-42A2-BAD2-14314A6F9ED7}"/>
    <cellStyle name="Vírgula 35" xfId="96" xr:uid="{0C3CAD83-9A64-44C8-B250-2215D6F6E07E}"/>
    <cellStyle name="Vírgula 36" xfId="99" xr:uid="{3E7E8A56-CEAC-4256-9658-9745B0C8F790}"/>
    <cellStyle name="Vírgula 37" xfId="67" xr:uid="{00000000-0005-0000-0000-000046000000}"/>
    <cellStyle name="Vírgula 37 3" xfId="70" xr:uid="{00000000-0005-0000-0000-000047000000}"/>
    <cellStyle name="Vírgula 37 5" xfId="73" xr:uid="{00000000-0005-0000-0000-000048000000}"/>
    <cellStyle name="Vírgula 37 7" xfId="77" xr:uid="{00000000-0005-0000-0000-000049000000}"/>
    <cellStyle name="Vírgula 37 9" xfId="80" xr:uid="{00000000-0005-0000-0000-00004A000000}"/>
    <cellStyle name="Vírgula 38" xfId="74" xr:uid="{00000000-0005-0000-0000-00004B000000}"/>
    <cellStyle name="Vírgula 4" xfId="22" xr:uid="{00000000-0005-0000-0000-00004C000000}"/>
    <cellStyle name="Vírgula 40" xfId="102" xr:uid="{B385613B-88C2-4768-93E9-4A1BFC71ECBD}"/>
    <cellStyle name="Vírgula 41" xfId="104" xr:uid="{490426FB-831C-489A-8B09-A75535BFBDA1}"/>
    <cellStyle name="Vírgula 42" xfId="81" xr:uid="{EE42A486-5B94-4AA4-B8BD-9748DA5CDC94}"/>
    <cellStyle name="Vírgula 43" xfId="82" xr:uid="{1289C543-067B-43D9-9548-7B10B66DFE10}"/>
    <cellStyle name="Vírgula 5" xfId="24" xr:uid="{00000000-0005-0000-0000-00004D000000}"/>
    <cellStyle name="Vírgula 7" xfId="26" xr:uid="{00000000-0005-0000-0000-00004E000000}"/>
    <cellStyle name="Vírgula 8" xfId="28" xr:uid="{00000000-0005-0000-0000-00004F000000}"/>
    <cellStyle name="Vírgula 9" xfId="30" xr:uid="{00000000-0005-0000-0000-000050000000}"/>
  </cellStyles>
  <dxfs count="0"/>
  <tableStyles count="0" defaultTableStyle="TableStyleMedium9" defaultPivotStyle="PivotStyleLight16"/>
  <colors>
    <mruColors>
      <color rgb="FF00FF00"/>
      <color rgb="FFFF00FF"/>
      <color rgb="FF0000F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77696-1193-4A57-B510-C04BF01716D2}">
  <sheetPr>
    <pageSetUpPr fitToPage="1"/>
  </sheetPr>
  <dimension ref="A1:X103"/>
  <sheetViews>
    <sheetView showGridLines="0" tabSelected="1" zoomScaleNormal="100" workbookViewId="0">
      <pane xSplit="1" ySplit="6" topLeftCell="B7" activePane="bottomRight" state="frozen"/>
      <selection activeCell="D28" sqref="D28"/>
      <selection pane="topRight" activeCell="D28" sqref="D28"/>
      <selection pane="bottomLeft" activeCell="D28" sqref="D28"/>
      <selection pane="bottomRight" activeCell="A107" sqref="A107"/>
    </sheetView>
  </sheetViews>
  <sheetFormatPr defaultColWidth="9.140625" defaultRowHeight="12.75" x14ac:dyDescent="0.25"/>
  <cols>
    <col min="1" max="1" width="45.5703125" style="63" customWidth="1"/>
    <col min="2" max="5" width="17.42578125" style="63" customWidth="1"/>
    <col min="6" max="6" width="14.85546875" style="63" customWidth="1"/>
    <col min="7" max="7" width="15.5703125" style="63" customWidth="1"/>
    <col min="8" max="8" width="15.7109375" style="63" customWidth="1"/>
    <col min="9" max="9" width="14.28515625" style="63" customWidth="1"/>
    <col min="10" max="10" width="15.140625" style="63" customWidth="1"/>
    <col min="11" max="11" width="13.85546875" style="63" customWidth="1"/>
    <col min="12" max="12" width="15.7109375" style="63" customWidth="1"/>
    <col min="13" max="13" width="15.5703125" style="63" customWidth="1"/>
    <col min="14" max="14" width="16.140625" style="63" customWidth="1"/>
    <col min="15" max="15" width="4" style="63" customWidth="1"/>
    <col min="16" max="16" width="15.7109375" style="105" hidden="1" customWidth="1"/>
    <col min="17" max="17" width="13.5703125" style="86" hidden="1" customWidth="1"/>
    <col min="18" max="18" width="23.5703125" style="63" hidden="1" customWidth="1"/>
    <col min="19" max="19" width="39.28515625" style="63" hidden="1" customWidth="1"/>
    <col min="20" max="20" width="11" style="63" hidden="1" customWidth="1"/>
    <col min="21" max="21" width="11" style="63" bestFit="1" customWidth="1"/>
    <col min="22" max="22" width="12.28515625" style="63" bestFit="1" customWidth="1"/>
    <col min="23" max="23" width="9.140625" style="63"/>
    <col min="24" max="24" width="10.85546875" style="63" bestFit="1" customWidth="1"/>
    <col min="25" max="33" width="9.140625" style="63"/>
    <col min="34" max="34" width="10.85546875" style="63" bestFit="1" customWidth="1"/>
    <col min="35" max="16384" width="9.140625" style="63"/>
  </cols>
  <sheetData>
    <row r="1" spans="1:24" ht="15" customHeight="1" x14ac:dyDescent="0.25">
      <c r="A1" s="139" t="s">
        <v>84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24" ht="15" customHeight="1" x14ac:dyDescent="0.25">
      <c r="A2" s="140" t="s">
        <v>85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r="3" spans="1:24" ht="15" customHeight="1" x14ac:dyDescent="0.25">
      <c r="A3" s="141" t="s">
        <v>86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24" ht="15" customHeight="1" thickBot="1" x14ac:dyDescent="0.3">
      <c r="A4" s="64" t="s">
        <v>87</v>
      </c>
      <c r="P4" s="106"/>
    </row>
    <row r="5" spans="1:24" ht="15" customHeight="1" thickBot="1" x14ac:dyDescent="0.3">
      <c r="H5" s="65"/>
      <c r="K5" s="65"/>
    </row>
    <row r="6" spans="1:24" s="68" customFormat="1" ht="15" customHeight="1" thickBot="1" x14ac:dyDescent="0.3">
      <c r="A6" s="66"/>
      <c r="B6" s="67" t="s">
        <v>60</v>
      </c>
      <c r="C6" s="67" t="s">
        <v>61</v>
      </c>
      <c r="D6" s="67" t="s">
        <v>62</v>
      </c>
      <c r="E6" s="67" t="s">
        <v>63</v>
      </c>
      <c r="F6" s="67" t="s">
        <v>64</v>
      </c>
      <c r="G6" s="67" t="s">
        <v>65</v>
      </c>
      <c r="H6" s="67" t="s">
        <v>66</v>
      </c>
      <c r="I6" s="67" t="s">
        <v>67</v>
      </c>
      <c r="J6" s="67" t="s">
        <v>68</v>
      </c>
      <c r="K6" s="67" t="s">
        <v>69</v>
      </c>
      <c r="L6" s="67" t="s">
        <v>70</v>
      </c>
      <c r="M6" s="67" t="s">
        <v>71</v>
      </c>
      <c r="N6" s="67" t="s">
        <v>75</v>
      </c>
      <c r="P6" s="107" t="s">
        <v>140</v>
      </c>
      <c r="Q6" s="108" t="s">
        <v>141</v>
      </c>
    </row>
    <row r="7" spans="1:24" ht="15" customHeight="1" thickBot="1" x14ac:dyDescent="0.3">
      <c r="A7" s="69" t="s">
        <v>88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  <c r="P7" s="86"/>
    </row>
    <row r="8" spans="1:24" ht="42.75" customHeight="1" thickBot="1" x14ac:dyDescent="0.3">
      <c r="A8" s="72" t="s">
        <v>89</v>
      </c>
      <c r="B8" s="73">
        <v>5442890</v>
      </c>
      <c r="C8" s="73">
        <v>5442890</v>
      </c>
      <c r="D8" s="73">
        <v>5442890</v>
      </c>
      <c r="E8" s="73">
        <v>5442890</v>
      </c>
      <c r="F8" s="73">
        <v>5442890</v>
      </c>
      <c r="G8" s="73"/>
      <c r="H8" s="73"/>
      <c r="I8" s="73"/>
      <c r="J8" s="73"/>
      <c r="K8" s="73"/>
      <c r="L8" s="73"/>
      <c r="M8" s="73"/>
      <c r="N8" s="74">
        <f>SUM(B8:M8)</f>
        <v>27214450</v>
      </c>
      <c r="O8" s="109"/>
      <c r="P8" s="110" t="e">
        <f>#REF!</f>
        <v>#REF!</v>
      </c>
      <c r="Q8" s="111" t="e">
        <f>+N8+P8</f>
        <v>#REF!</v>
      </c>
      <c r="R8" s="86"/>
      <c r="S8" s="65"/>
      <c r="T8" s="65"/>
      <c r="V8" s="87"/>
    </row>
    <row r="9" spans="1:24" ht="15" customHeight="1" thickBot="1" x14ac:dyDescent="0.3">
      <c r="A9" s="72" t="s">
        <v>90</v>
      </c>
      <c r="B9" s="73">
        <v>0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4">
        <f>SUM(B9:M9)</f>
        <v>0</v>
      </c>
      <c r="O9" s="109"/>
      <c r="P9" s="112"/>
      <c r="R9" s="112"/>
      <c r="S9" s="68"/>
      <c r="V9" s="87"/>
    </row>
    <row r="10" spans="1:24" ht="22.5" customHeight="1" thickBot="1" x14ac:dyDescent="0.3">
      <c r="A10" s="72" t="s">
        <v>91</v>
      </c>
      <c r="B10" s="73">
        <v>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4">
        <f>SUM(B10:M10)</f>
        <v>0</v>
      </c>
      <c r="O10" s="109"/>
      <c r="P10" s="112"/>
      <c r="R10" s="112"/>
      <c r="S10" s="68"/>
      <c r="V10" s="87"/>
    </row>
    <row r="11" spans="1:24" ht="15" customHeight="1" thickBot="1" x14ac:dyDescent="0.3">
      <c r="A11" s="75" t="s">
        <v>92</v>
      </c>
      <c r="B11" s="74">
        <f>SUM(B8:B10)</f>
        <v>5442890</v>
      </c>
      <c r="C11" s="74">
        <f t="shared" ref="C11:M11" si="0">SUM(C8:C10)</f>
        <v>5442890</v>
      </c>
      <c r="D11" s="74">
        <f t="shared" si="0"/>
        <v>5442890</v>
      </c>
      <c r="E11" s="74">
        <f t="shared" si="0"/>
        <v>5442890</v>
      </c>
      <c r="F11" s="74">
        <f t="shared" si="0"/>
        <v>5442890</v>
      </c>
      <c r="G11" s="74">
        <f t="shared" si="0"/>
        <v>0</v>
      </c>
      <c r="H11" s="74">
        <f t="shared" si="0"/>
        <v>0</v>
      </c>
      <c r="I11" s="74">
        <f t="shared" si="0"/>
        <v>0</v>
      </c>
      <c r="J11" s="74">
        <f t="shared" si="0"/>
        <v>0</v>
      </c>
      <c r="K11" s="74">
        <f t="shared" si="0"/>
        <v>0</v>
      </c>
      <c r="L11" s="74">
        <f t="shared" si="0"/>
        <v>0</v>
      </c>
      <c r="M11" s="74">
        <f t="shared" si="0"/>
        <v>0</v>
      </c>
      <c r="N11" s="74">
        <f>SUM(N8:N10)</f>
        <v>27214450</v>
      </c>
      <c r="O11" s="109"/>
      <c r="P11" s="112"/>
      <c r="V11" s="87"/>
    </row>
    <row r="12" spans="1:24" ht="15" customHeight="1" thickBot="1" x14ac:dyDescent="0.3">
      <c r="A12" s="72" t="s">
        <v>93</v>
      </c>
      <c r="B12" s="73">
        <v>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4">
        <f>SUM(B12:M12)</f>
        <v>0</v>
      </c>
      <c r="O12" s="109"/>
      <c r="P12" s="112"/>
      <c r="V12" s="87"/>
    </row>
    <row r="13" spans="1:24" ht="15" customHeight="1" thickBot="1" x14ac:dyDescent="0.3">
      <c r="A13" s="72" t="s">
        <v>94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4">
        <f>SUM(B13:M13)</f>
        <v>0</v>
      </c>
      <c r="O13" s="109"/>
      <c r="P13" s="112"/>
      <c r="V13" s="87"/>
    </row>
    <row r="14" spans="1:24" ht="15" customHeight="1" thickBot="1" x14ac:dyDescent="0.3">
      <c r="A14" s="75" t="s">
        <v>95</v>
      </c>
      <c r="B14" s="81">
        <f>SUM(B12:B13)</f>
        <v>0</v>
      </c>
      <c r="C14" s="81">
        <f t="shared" ref="C14:M14" si="1">SUM(C12:C13)</f>
        <v>0</v>
      </c>
      <c r="D14" s="81">
        <f t="shared" si="1"/>
        <v>0</v>
      </c>
      <c r="E14" s="81">
        <f t="shared" si="1"/>
        <v>0</v>
      </c>
      <c r="F14" s="134">
        <f t="shared" si="1"/>
        <v>0</v>
      </c>
      <c r="G14" s="81">
        <f t="shared" si="1"/>
        <v>0</v>
      </c>
      <c r="H14" s="81">
        <f t="shared" si="1"/>
        <v>0</v>
      </c>
      <c r="I14" s="81">
        <f t="shared" si="1"/>
        <v>0</v>
      </c>
      <c r="J14" s="81">
        <f t="shared" si="1"/>
        <v>0</v>
      </c>
      <c r="K14" s="81">
        <f t="shared" si="1"/>
        <v>0</v>
      </c>
      <c r="L14" s="81">
        <f t="shared" si="1"/>
        <v>0</v>
      </c>
      <c r="M14" s="81">
        <f t="shared" si="1"/>
        <v>0</v>
      </c>
      <c r="N14" s="81">
        <f>SUM(N12:N13)</f>
        <v>0</v>
      </c>
      <c r="O14" s="109"/>
      <c r="P14" s="112"/>
      <c r="V14" s="87"/>
    </row>
    <row r="15" spans="1:24" ht="15" customHeight="1" thickBot="1" x14ac:dyDescent="0.3">
      <c r="A15" s="72" t="s">
        <v>22</v>
      </c>
      <c r="B15" s="73">
        <v>95751.62</v>
      </c>
      <c r="C15" s="73">
        <v>93685.52</v>
      </c>
      <c r="D15" s="73">
        <v>132499.04999999999</v>
      </c>
      <c r="E15" s="73">
        <v>128238.92</v>
      </c>
      <c r="F15" s="73">
        <v>136316.89000000001</v>
      </c>
      <c r="G15" s="73"/>
      <c r="H15" s="73"/>
      <c r="I15" s="73"/>
      <c r="J15" s="73"/>
      <c r="K15" s="73"/>
      <c r="L15" s="73"/>
      <c r="M15" s="73"/>
      <c r="N15" s="76">
        <f>SUM(B15:M15)</f>
        <v>586492</v>
      </c>
      <c r="O15" s="109"/>
      <c r="P15" s="110" t="e">
        <f>#REF!</f>
        <v>#REF!</v>
      </c>
      <c r="Q15" s="111" t="e">
        <f>N15+P15</f>
        <v>#REF!</v>
      </c>
      <c r="R15" s="86"/>
      <c r="S15" s="68"/>
      <c r="V15" s="87"/>
    </row>
    <row r="16" spans="1:24" s="68" customFormat="1" ht="15" customHeight="1" thickBot="1" x14ac:dyDescent="0.3">
      <c r="A16" s="75" t="s">
        <v>23</v>
      </c>
      <c r="B16" s="77">
        <f>SUM(B17:B20)</f>
        <v>0</v>
      </c>
      <c r="C16" s="77">
        <f t="shared" ref="C16:M16" si="2">SUM(C17:C20)</f>
        <v>0</v>
      </c>
      <c r="D16" s="77">
        <f t="shared" si="2"/>
        <v>0</v>
      </c>
      <c r="E16" s="77"/>
      <c r="F16" s="77">
        <f t="shared" ref="F16" si="3">SUM(F17:F20)</f>
        <v>0</v>
      </c>
      <c r="G16" s="77">
        <f t="shared" si="2"/>
        <v>0</v>
      </c>
      <c r="H16" s="77">
        <f t="shared" si="2"/>
        <v>0</v>
      </c>
      <c r="I16" s="77">
        <f t="shared" si="2"/>
        <v>0</v>
      </c>
      <c r="J16" s="77">
        <f t="shared" si="2"/>
        <v>0</v>
      </c>
      <c r="K16" s="77">
        <f t="shared" si="2"/>
        <v>0</v>
      </c>
      <c r="L16" s="77">
        <f t="shared" si="2"/>
        <v>0</v>
      </c>
      <c r="M16" s="77">
        <f t="shared" si="2"/>
        <v>0</v>
      </c>
      <c r="N16" s="77">
        <f>SUM(N17:N20)</f>
        <v>0</v>
      </c>
      <c r="O16" s="109"/>
      <c r="P16" s="113"/>
      <c r="Q16" s="112"/>
      <c r="V16" s="135"/>
      <c r="X16" s="63"/>
    </row>
    <row r="17" spans="1:24" ht="15" customHeight="1" thickBot="1" x14ac:dyDescent="0.3">
      <c r="A17" s="72" t="s">
        <v>96</v>
      </c>
      <c r="B17" s="73">
        <v>0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6">
        <f>SUM(B17:M17)</f>
        <v>0</v>
      </c>
      <c r="O17" s="109"/>
      <c r="P17" s="112"/>
      <c r="V17" s="87"/>
    </row>
    <row r="18" spans="1:24" ht="26.25" thickBot="1" x14ac:dyDescent="0.3">
      <c r="A18" s="72" t="s">
        <v>97</v>
      </c>
      <c r="B18" s="73">
        <v>0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6">
        <f>SUM(B18:M18)</f>
        <v>0</v>
      </c>
      <c r="O18" s="109"/>
      <c r="P18" s="112"/>
      <c r="V18" s="87"/>
    </row>
    <row r="19" spans="1:24" ht="15" customHeight="1" thickBot="1" x14ac:dyDescent="0.3">
      <c r="A19" s="72" t="s">
        <v>98</v>
      </c>
      <c r="B19" s="73">
        <v>0</v>
      </c>
      <c r="C19" s="73">
        <v>0</v>
      </c>
      <c r="D19" s="73">
        <v>0</v>
      </c>
      <c r="E19" s="73"/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6">
        <f>SUM(B19:M19)</f>
        <v>0</v>
      </c>
      <c r="O19" s="109"/>
      <c r="P19" s="112"/>
      <c r="R19" s="63" t="s">
        <v>142</v>
      </c>
      <c r="V19" s="87"/>
    </row>
    <row r="20" spans="1:24" ht="15" customHeight="1" thickBot="1" x14ac:dyDescent="0.3">
      <c r="A20" s="72" t="s">
        <v>24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6">
        <f>SUM(B20:M20)</f>
        <v>0</v>
      </c>
      <c r="O20" s="109"/>
      <c r="P20" s="112"/>
      <c r="V20" s="87"/>
    </row>
    <row r="21" spans="1:24" s="68" customFormat="1" ht="15" customHeight="1" thickBot="1" x14ac:dyDescent="0.3">
      <c r="A21" s="75" t="s">
        <v>25</v>
      </c>
      <c r="B21" s="77">
        <f>SUM(B22:B24)</f>
        <v>3024.04</v>
      </c>
      <c r="C21" s="77">
        <f>SUM(C22:C24)</f>
        <v>21160.480000000003</v>
      </c>
      <c r="D21" s="77">
        <f>SUM(D22:D24)</f>
        <v>8000.16</v>
      </c>
      <c r="E21" s="77">
        <f>SUM(E22:E24)</f>
        <v>4476.6900000000005</v>
      </c>
      <c r="F21" s="77">
        <f t="shared" ref="F21" si="4">SUM(F22:F24)</f>
        <v>3321</v>
      </c>
      <c r="G21" s="77">
        <f t="shared" ref="G21:M21" si="5">SUM(G22:G24)</f>
        <v>0</v>
      </c>
      <c r="H21" s="77">
        <f t="shared" si="5"/>
        <v>0</v>
      </c>
      <c r="I21" s="77">
        <f t="shared" si="5"/>
        <v>0</v>
      </c>
      <c r="J21" s="77">
        <f t="shared" si="5"/>
        <v>0</v>
      </c>
      <c r="K21" s="77">
        <f t="shared" si="5"/>
        <v>0</v>
      </c>
      <c r="L21" s="77">
        <f t="shared" si="5"/>
        <v>0</v>
      </c>
      <c r="M21" s="77">
        <f t="shared" si="5"/>
        <v>0</v>
      </c>
      <c r="N21" s="77">
        <f>SUM(N22:N24)</f>
        <v>39982.370000000003</v>
      </c>
      <c r="O21" s="109"/>
      <c r="P21" s="112"/>
      <c r="Q21" s="112"/>
      <c r="V21" s="135"/>
      <c r="X21" s="63"/>
    </row>
    <row r="22" spans="1:24" ht="15" customHeight="1" thickBot="1" x14ac:dyDescent="0.3">
      <c r="A22" s="72" t="s">
        <v>99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6">
        <f>SUM(B22:M22)</f>
        <v>0</v>
      </c>
      <c r="O22" s="109"/>
      <c r="P22" s="112"/>
      <c r="V22" s="87"/>
    </row>
    <row r="23" spans="1:24" ht="15" customHeight="1" thickBot="1" x14ac:dyDescent="0.3">
      <c r="A23" s="72" t="s">
        <v>100</v>
      </c>
      <c r="B23" s="73">
        <v>0</v>
      </c>
      <c r="C23" s="73">
        <v>17626.330000000002</v>
      </c>
      <c r="D23" s="73">
        <v>0</v>
      </c>
      <c r="E23" s="73">
        <v>3253.57</v>
      </c>
      <c r="F23" s="73"/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6">
        <f>SUM(B23:M23)</f>
        <v>20879.900000000001</v>
      </c>
      <c r="O23" s="109"/>
      <c r="P23" s="112"/>
      <c r="V23" s="87"/>
    </row>
    <row r="24" spans="1:24" ht="15" customHeight="1" thickBot="1" x14ac:dyDescent="0.3">
      <c r="A24" s="72" t="s">
        <v>101</v>
      </c>
      <c r="B24" s="73">
        <v>3024.04</v>
      </c>
      <c r="C24" s="73">
        <v>3534.15</v>
      </c>
      <c r="D24" s="73">
        <f>3091.5+4908.66</f>
        <v>8000.16</v>
      </c>
      <c r="E24" s="73">
        <v>1223.1199999999999</v>
      </c>
      <c r="F24" s="73">
        <v>3321</v>
      </c>
      <c r="G24" s="73"/>
      <c r="H24" s="73"/>
      <c r="I24" s="73"/>
      <c r="J24" s="73"/>
      <c r="K24" s="73"/>
      <c r="L24" s="73"/>
      <c r="M24" s="73"/>
      <c r="N24" s="76">
        <f>SUM(B24:M24)</f>
        <v>19102.47</v>
      </c>
      <c r="O24" s="109"/>
      <c r="P24" s="110" t="e">
        <f>#REF!+#REF!+#REF!</f>
        <v>#REF!</v>
      </c>
      <c r="Q24" s="114" t="e">
        <f t="shared" ref="Q24" si="6">+N24+P24</f>
        <v>#REF!</v>
      </c>
      <c r="R24" s="115" t="s">
        <v>143</v>
      </c>
      <c r="V24" s="87"/>
    </row>
    <row r="25" spans="1:24" ht="15" customHeight="1" thickBot="1" x14ac:dyDescent="0.3">
      <c r="A25" s="75" t="s">
        <v>102</v>
      </c>
      <c r="B25" s="81">
        <f>B16+B21+B15</f>
        <v>98775.659999999989</v>
      </c>
      <c r="C25" s="81">
        <f>C16+C21+C15</f>
        <v>114846</v>
      </c>
      <c r="D25" s="81">
        <f t="shared" ref="D25:M25" si="7">D16+D21+D15</f>
        <v>140499.21</v>
      </c>
      <c r="E25" s="81">
        <f t="shared" si="7"/>
        <v>132715.60999999999</v>
      </c>
      <c r="F25" s="134">
        <f t="shared" si="7"/>
        <v>139637.89000000001</v>
      </c>
      <c r="G25" s="81">
        <f t="shared" si="7"/>
        <v>0</v>
      </c>
      <c r="H25" s="81">
        <f t="shared" si="7"/>
        <v>0</v>
      </c>
      <c r="I25" s="81">
        <f t="shared" si="7"/>
        <v>0</v>
      </c>
      <c r="J25" s="81">
        <f t="shared" si="7"/>
        <v>0</v>
      </c>
      <c r="K25" s="81">
        <f t="shared" si="7"/>
        <v>0</v>
      </c>
      <c r="L25" s="81">
        <f t="shared" si="7"/>
        <v>0</v>
      </c>
      <c r="M25" s="81">
        <f t="shared" si="7"/>
        <v>0</v>
      </c>
      <c r="N25" s="81">
        <f>N16+N21+N15</f>
        <v>626474.37</v>
      </c>
      <c r="O25" s="109"/>
      <c r="P25" s="112"/>
      <c r="V25" s="87"/>
    </row>
    <row r="26" spans="1:24" ht="15" customHeight="1" thickBot="1" x14ac:dyDescent="0.3">
      <c r="A26" s="75" t="s">
        <v>103</v>
      </c>
      <c r="B26" s="74">
        <f t="shared" ref="B26:N26" si="8">SUM(B11+B14+B25)</f>
        <v>5541665.6600000001</v>
      </c>
      <c r="C26" s="74">
        <f t="shared" si="8"/>
        <v>5557736</v>
      </c>
      <c r="D26" s="74">
        <f t="shared" si="8"/>
        <v>5583389.21</v>
      </c>
      <c r="E26" s="74">
        <f t="shared" si="8"/>
        <v>5575605.6100000003</v>
      </c>
      <c r="F26" s="74">
        <f t="shared" si="8"/>
        <v>5582527.8899999997</v>
      </c>
      <c r="G26" s="74">
        <f t="shared" si="8"/>
        <v>0</v>
      </c>
      <c r="H26" s="74">
        <f t="shared" si="8"/>
        <v>0</v>
      </c>
      <c r="I26" s="74">
        <f t="shared" si="8"/>
        <v>0</v>
      </c>
      <c r="J26" s="74">
        <f t="shared" si="8"/>
        <v>0</v>
      </c>
      <c r="K26" s="74">
        <f t="shared" si="8"/>
        <v>0</v>
      </c>
      <c r="L26" s="74">
        <f t="shared" si="8"/>
        <v>0</v>
      </c>
      <c r="M26" s="74">
        <f t="shared" si="8"/>
        <v>0</v>
      </c>
      <c r="N26" s="74">
        <f t="shared" si="8"/>
        <v>27840924.370000001</v>
      </c>
      <c r="O26" s="109"/>
      <c r="P26" s="112"/>
      <c r="V26" s="87"/>
    </row>
    <row r="27" spans="1:24" ht="15" customHeight="1" thickBot="1" x14ac:dyDescent="0.3">
      <c r="A27" s="69" t="s">
        <v>104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1"/>
      <c r="O27" s="109"/>
      <c r="P27" s="112"/>
      <c r="T27" s="87"/>
      <c r="V27" s="87"/>
    </row>
    <row r="28" spans="1:24" ht="15" customHeight="1" thickBot="1" x14ac:dyDescent="0.3">
      <c r="A28" s="75" t="s">
        <v>105</v>
      </c>
      <c r="B28" s="74">
        <f>SUM(B29:B35)</f>
        <v>2740108.6799999997</v>
      </c>
      <c r="C28" s="74">
        <f t="shared" ref="C28:N28" si="9">SUM(C29:C35)</f>
        <v>2974189.34</v>
      </c>
      <c r="D28" s="74">
        <f t="shared" si="9"/>
        <v>3166396.08</v>
      </c>
      <c r="E28" s="74">
        <f t="shared" si="9"/>
        <v>3366018.16</v>
      </c>
      <c r="F28" s="74">
        <f t="shared" si="9"/>
        <v>3268256.38</v>
      </c>
      <c r="G28" s="74">
        <f t="shared" si="9"/>
        <v>0</v>
      </c>
      <c r="H28" s="74">
        <f t="shared" si="9"/>
        <v>0</v>
      </c>
      <c r="I28" s="74">
        <f t="shared" si="9"/>
        <v>0</v>
      </c>
      <c r="J28" s="74">
        <f t="shared" si="9"/>
        <v>0</v>
      </c>
      <c r="K28" s="74">
        <f t="shared" si="9"/>
        <v>0</v>
      </c>
      <c r="L28" s="74">
        <f t="shared" si="9"/>
        <v>0</v>
      </c>
      <c r="M28" s="74">
        <f t="shared" si="9"/>
        <v>0</v>
      </c>
      <c r="N28" s="74">
        <f t="shared" si="9"/>
        <v>15514968.640000002</v>
      </c>
      <c r="O28" s="109"/>
      <c r="P28" s="112"/>
      <c r="V28" s="87"/>
    </row>
    <row r="29" spans="1:24" ht="15" customHeight="1" thickBot="1" x14ac:dyDescent="0.3">
      <c r="A29" s="72" t="s">
        <v>29</v>
      </c>
      <c r="B29" s="73">
        <v>1789495.65</v>
      </c>
      <c r="C29" s="73">
        <v>2003162.84</v>
      </c>
      <c r="D29" s="73">
        <v>2161393.4900000002</v>
      </c>
      <c r="E29" s="73">
        <v>2234322.08</v>
      </c>
      <c r="F29" s="73">
        <v>2204679.35</v>
      </c>
      <c r="G29" s="73"/>
      <c r="H29" s="73"/>
      <c r="I29" s="73"/>
      <c r="J29" s="73"/>
      <c r="K29" s="73"/>
      <c r="L29" s="73"/>
      <c r="M29" s="73"/>
      <c r="N29" s="74">
        <f t="shared" ref="N29:N34" si="10">SUM(B29:M29)</f>
        <v>10393053.41</v>
      </c>
      <c r="O29" s="109"/>
      <c r="P29" s="116" t="e">
        <f>#REF!</f>
        <v>#REF!</v>
      </c>
      <c r="Q29" s="117" t="e">
        <f>+N29-P29</f>
        <v>#REF!</v>
      </c>
      <c r="V29" s="87"/>
    </row>
    <row r="30" spans="1:24" ht="15" customHeight="1" thickBot="1" x14ac:dyDescent="0.3">
      <c r="A30" s="72" t="s">
        <v>30</v>
      </c>
      <c r="B30" s="73">
        <v>280283.48</v>
      </c>
      <c r="C30" s="73">
        <f>286170.09-234.09</f>
        <v>285936</v>
      </c>
      <c r="D30" s="73">
        <v>300958.05</v>
      </c>
      <c r="E30" s="73">
        <v>296735.18</v>
      </c>
      <c r="F30" s="73">
        <v>303948.75</v>
      </c>
      <c r="G30" s="73"/>
      <c r="H30" s="73"/>
      <c r="I30" s="73"/>
      <c r="J30" s="73"/>
      <c r="K30" s="73"/>
      <c r="L30" s="73"/>
      <c r="M30" s="73"/>
      <c r="N30" s="74">
        <f t="shared" si="10"/>
        <v>1467861.46</v>
      </c>
      <c r="O30" s="109"/>
      <c r="P30" s="116" t="e">
        <f>#REF!</f>
        <v>#REF!</v>
      </c>
      <c r="Q30" s="86" t="e">
        <f t="shared" ref="Q30:Q31" si="11">+N30-P30</f>
        <v>#REF!</v>
      </c>
      <c r="V30" s="87"/>
    </row>
    <row r="31" spans="1:24" ht="15" customHeight="1" thickBot="1" x14ac:dyDescent="0.3">
      <c r="A31" s="72" t="s">
        <v>31</v>
      </c>
      <c r="B31" s="73">
        <v>40061.370000000003</v>
      </c>
      <c r="C31" s="73">
        <v>25473.32</v>
      </c>
      <c r="D31" s="73">
        <v>22828.42</v>
      </c>
      <c r="E31" s="73">
        <v>19841.78</v>
      </c>
      <c r="F31" s="73">
        <v>31502.82</v>
      </c>
      <c r="G31" s="73"/>
      <c r="H31" s="73"/>
      <c r="I31" s="73"/>
      <c r="J31" s="73"/>
      <c r="K31" s="73"/>
      <c r="L31" s="73"/>
      <c r="M31" s="73"/>
      <c r="N31" s="74">
        <f t="shared" si="10"/>
        <v>139707.71</v>
      </c>
      <c r="O31" s="109"/>
      <c r="P31" s="116" t="e">
        <f>#REF!</f>
        <v>#REF!</v>
      </c>
      <c r="Q31" s="86" t="e">
        <f t="shared" si="11"/>
        <v>#REF!</v>
      </c>
      <c r="V31" s="87"/>
    </row>
    <row r="32" spans="1:24" ht="15" customHeight="1" thickBot="1" x14ac:dyDescent="0.3">
      <c r="A32" s="72" t="s">
        <v>32</v>
      </c>
      <c r="B32" s="73">
        <v>175938.17</v>
      </c>
      <c r="C32" s="73">
        <v>171945.08</v>
      </c>
      <c r="D32" s="73">
        <v>187134.92</v>
      </c>
      <c r="E32" s="73">
        <v>191030.06</v>
      </c>
      <c r="F32" s="73">
        <v>189716.04</v>
      </c>
      <c r="G32" s="73"/>
      <c r="H32" s="73"/>
      <c r="I32" s="73"/>
      <c r="J32" s="73"/>
      <c r="K32" s="73"/>
      <c r="L32" s="73"/>
      <c r="M32" s="73"/>
      <c r="N32" s="74">
        <f t="shared" si="10"/>
        <v>915764.27</v>
      </c>
      <c r="O32" s="109"/>
      <c r="P32" s="116" t="e">
        <f>#REF!</f>
        <v>#REF!</v>
      </c>
      <c r="Q32" s="86" t="e">
        <f>+N32-P32</f>
        <v>#REF!</v>
      </c>
      <c r="V32" s="87"/>
    </row>
    <row r="33" spans="1:22" ht="15" customHeight="1" thickBot="1" x14ac:dyDescent="0.3">
      <c r="A33" s="72" t="s">
        <v>33</v>
      </c>
      <c r="B33" s="73">
        <v>3932.13</v>
      </c>
      <c r="C33" s="73">
        <v>43950.7</v>
      </c>
      <c r="D33" s="73"/>
      <c r="E33" s="73">
        <v>83976.68</v>
      </c>
      <c r="F33" s="73">
        <v>44273.23</v>
      </c>
      <c r="G33" s="73"/>
      <c r="H33" s="73"/>
      <c r="I33" s="73"/>
      <c r="J33" s="73"/>
      <c r="K33" s="73"/>
      <c r="L33" s="73"/>
      <c r="M33" s="73"/>
      <c r="N33" s="74">
        <f t="shared" si="10"/>
        <v>176132.74</v>
      </c>
      <c r="O33" s="109"/>
      <c r="P33" s="116" t="e">
        <f>#REF!</f>
        <v>#REF!</v>
      </c>
      <c r="Q33" s="117" t="e">
        <f t="shared" ref="Q33:Q34" si="12">+N33-P33</f>
        <v>#REF!</v>
      </c>
      <c r="R33" s="63" t="s">
        <v>143</v>
      </c>
      <c r="V33" s="87"/>
    </row>
    <row r="34" spans="1:22" ht="15" customHeight="1" thickBot="1" x14ac:dyDescent="0.3">
      <c r="A34" s="72" t="s">
        <v>36</v>
      </c>
      <c r="B34" s="73">
        <v>0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  <c r="N34" s="74">
        <f t="shared" si="10"/>
        <v>0</v>
      </c>
      <c r="O34" s="109"/>
      <c r="P34" s="116"/>
      <c r="Q34" s="86">
        <f t="shared" si="12"/>
        <v>0</v>
      </c>
      <c r="V34" s="87"/>
    </row>
    <row r="35" spans="1:22" ht="15" customHeight="1" thickBot="1" x14ac:dyDescent="0.3">
      <c r="A35" s="75" t="s">
        <v>136</v>
      </c>
      <c r="B35" s="77">
        <f t="shared" ref="B35:N35" si="13">SUM(B36:B37)</f>
        <v>450397.88</v>
      </c>
      <c r="C35" s="77">
        <f t="shared" si="13"/>
        <v>443721.4</v>
      </c>
      <c r="D35" s="77">
        <f t="shared" si="13"/>
        <v>494081.2</v>
      </c>
      <c r="E35" s="77">
        <f t="shared" si="13"/>
        <v>540112.38</v>
      </c>
      <c r="F35" s="77">
        <f t="shared" si="13"/>
        <v>494136.19000000006</v>
      </c>
      <c r="G35" s="77">
        <f t="shared" si="13"/>
        <v>0</v>
      </c>
      <c r="H35" s="77">
        <f t="shared" si="13"/>
        <v>0</v>
      </c>
      <c r="I35" s="77">
        <f t="shared" si="13"/>
        <v>0</v>
      </c>
      <c r="J35" s="77">
        <f t="shared" si="13"/>
        <v>0</v>
      </c>
      <c r="K35" s="77">
        <f t="shared" si="13"/>
        <v>0</v>
      </c>
      <c r="L35" s="77">
        <f t="shared" si="13"/>
        <v>0</v>
      </c>
      <c r="M35" s="77">
        <f t="shared" si="13"/>
        <v>0</v>
      </c>
      <c r="N35" s="77">
        <f t="shared" si="13"/>
        <v>2422449.0500000003</v>
      </c>
      <c r="O35" s="109"/>
      <c r="P35" s="63"/>
      <c r="V35" s="87"/>
    </row>
    <row r="36" spans="1:22" ht="15" customHeight="1" thickBot="1" x14ac:dyDescent="0.3">
      <c r="A36" s="78" t="s">
        <v>106</v>
      </c>
      <c r="B36" s="73">
        <v>195379.68</v>
      </c>
      <c r="C36" s="73">
        <v>215772.16</v>
      </c>
      <c r="D36" s="73">
        <v>219357</v>
      </c>
      <c r="E36" s="73">
        <v>237136.7</v>
      </c>
      <c r="F36" s="73">
        <v>225956.6</v>
      </c>
      <c r="G36" s="73"/>
      <c r="H36" s="73"/>
      <c r="I36" s="73"/>
      <c r="J36" s="73"/>
      <c r="K36" s="73"/>
      <c r="L36" s="73"/>
      <c r="M36" s="73"/>
      <c r="N36" s="79">
        <f>SUM(B36:M36)</f>
        <v>1093602.1400000001</v>
      </c>
      <c r="O36" s="109"/>
      <c r="P36" s="116" t="e">
        <f>#REF!</f>
        <v>#REF!</v>
      </c>
      <c r="Q36" s="86" t="e">
        <f t="shared" ref="Q36:Q37" si="14">+N36-P36</f>
        <v>#REF!</v>
      </c>
      <c r="V36" s="87"/>
    </row>
    <row r="37" spans="1:22" ht="15" customHeight="1" thickBot="1" x14ac:dyDescent="0.3">
      <c r="A37" s="78" t="s">
        <v>107</v>
      </c>
      <c r="B37" s="73">
        <v>255018.2</v>
      </c>
      <c r="C37" s="73">
        <v>227949.24</v>
      </c>
      <c r="D37" s="73">
        <v>274724.2</v>
      </c>
      <c r="E37" s="73">
        <v>302975.68</v>
      </c>
      <c r="F37" s="73">
        <v>268179.59000000003</v>
      </c>
      <c r="G37" s="73"/>
      <c r="H37" s="73"/>
      <c r="I37" s="73"/>
      <c r="J37" s="73"/>
      <c r="K37" s="73"/>
      <c r="L37" s="73"/>
      <c r="M37" s="73"/>
      <c r="N37" s="79">
        <f>SUM(B37:M37)</f>
        <v>1328846.9100000001</v>
      </c>
      <c r="O37" s="109"/>
      <c r="P37" s="116" t="e">
        <f>#REF!</f>
        <v>#REF!</v>
      </c>
      <c r="Q37" s="86" t="e">
        <f t="shared" si="14"/>
        <v>#REF!</v>
      </c>
      <c r="V37" s="87"/>
    </row>
    <row r="38" spans="1:22" ht="15" customHeight="1" thickBot="1" x14ac:dyDescent="0.3">
      <c r="A38" s="75" t="s">
        <v>37</v>
      </c>
      <c r="B38" s="74">
        <f>B39</f>
        <v>900980.08</v>
      </c>
      <c r="C38" s="74">
        <f t="shared" ref="C38:N38" si="15">C39</f>
        <v>808997.73</v>
      </c>
      <c r="D38" s="74">
        <f t="shared" si="15"/>
        <v>1253441.5</v>
      </c>
      <c r="E38" s="74">
        <f t="shared" si="15"/>
        <v>1272095.72</v>
      </c>
      <c r="F38" s="74">
        <f t="shared" si="15"/>
        <v>1239849.73</v>
      </c>
      <c r="G38" s="74">
        <f t="shared" si="15"/>
        <v>0</v>
      </c>
      <c r="H38" s="74">
        <f t="shared" si="15"/>
        <v>0</v>
      </c>
      <c r="I38" s="74">
        <f t="shared" si="15"/>
        <v>0</v>
      </c>
      <c r="J38" s="74">
        <f t="shared" si="15"/>
        <v>0</v>
      </c>
      <c r="K38" s="74">
        <f t="shared" si="15"/>
        <v>0</v>
      </c>
      <c r="L38" s="74">
        <f t="shared" si="15"/>
        <v>0</v>
      </c>
      <c r="M38" s="74">
        <f t="shared" si="15"/>
        <v>0</v>
      </c>
      <c r="N38" s="74">
        <f t="shared" si="15"/>
        <v>5475364.7599999998</v>
      </c>
      <c r="O38" s="109"/>
      <c r="P38" s="86"/>
      <c r="S38" s="63" t="s">
        <v>144</v>
      </c>
      <c r="V38" s="87"/>
    </row>
    <row r="39" spans="1:22" ht="15" customHeight="1" thickBot="1" x14ac:dyDescent="0.3">
      <c r="A39" s="75" t="s">
        <v>38</v>
      </c>
      <c r="B39" s="74">
        <f>SUM(B40:B42)</f>
        <v>900980.08</v>
      </c>
      <c r="C39" s="74">
        <f t="shared" ref="C39:M39" si="16">SUM(C40:C42)</f>
        <v>808997.73</v>
      </c>
      <c r="D39" s="74">
        <f t="shared" si="16"/>
        <v>1253441.5</v>
      </c>
      <c r="E39" s="74">
        <f t="shared" si="16"/>
        <v>1272095.72</v>
      </c>
      <c r="F39" s="74">
        <f t="shared" si="16"/>
        <v>1239849.73</v>
      </c>
      <c r="G39" s="74">
        <f t="shared" si="16"/>
        <v>0</v>
      </c>
      <c r="H39" s="74">
        <f t="shared" si="16"/>
        <v>0</v>
      </c>
      <c r="I39" s="74">
        <f t="shared" si="16"/>
        <v>0</v>
      </c>
      <c r="J39" s="74">
        <f t="shared" si="16"/>
        <v>0</v>
      </c>
      <c r="K39" s="74">
        <f>SUM(K40:K42)</f>
        <v>0</v>
      </c>
      <c r="L39" s="74">
        <f>SUM(L40:L42)</f>
        <v>0</v>
      </c>
      <c r="M39" s="74">
        <f t="shared" si="16"/>
        <v>0</v>
      </c>
      <c r="N39" s="74">
        <f>SUM(N40:N42)</f>
        <v>5475364.7599999998</v>
      </c>
      <c r="O39" s="109"/>
      <c r="P39" s="86"/>
      <c r="V39" s="87"/>
    </row>
    <row r="40" spans="1:22" ht="15" customHeight="1" thickBot="1" x14ac:dyDescent="0.3">
      <c r="A40" s="80" t="s">
        <v>39</v>
      </c>
      <c r="B40" s="73">
        <v>24404.32</v>
      </c>
      <c r="C40" s="73">
        <v>30089.97</v>
      </c>
      <c r="D40" s="73">
        <v>53323.07</v>
      </c>
      <c r="E40" s="73">
        <v>46943.97</v>
      </c>
      <c r="F40" s="73">
        <v>59918.31</v>
      </c>
      <c r="G40" s="73"/>
      <c r="H40" s="73"/>
      <c r="I40" s="73"/>
      <c r="J40" s="73"/>
      <c r="K40" s="73"/>
      <c r="L40" s="73"/>
      <c r="M40" s="73"/>
      <c r="N40" s="81">
        <f>SUM(B40:M40)</f>
        <v>214679.64</v>
      </c>
      <c r="O40" s="109"/>
      <c r="P40" s="116" t="e">
        <f>#REF!</f>
        <v>#REF!</v>
      </c>
      <c r="Q40" s="86" t="e">
        <f t="shared" ref="Q40:Q51" si="17">+N40-P40</f>
        <v>#REF!</v>
      </c>
      <c r="V40" s="87"/>
    </row>
    <row r="41" spans="1:22" ht="15" customHeight="1" thickBot="1" x14ac:dyDescent="0.3">
      <c r="A41" s="80" t="s">
        <v>40</v>
      </c>
      <c r="B41" s="73">
        <v>0</v>
      </c>
      <c r="C41" s="73">
        <v>0</v>
      </c>
      <c r="D41" s="73">
        <v>0</v>
      </c>
      <c r="E41" s="73"/>
      <c r="F41" s="73"/>
      <c r="G41" s="73"/>
      <c r="H41" s="73"/>
      <c r="I41" s="73"/>
      <c r="J41" s="73"/>
      <c r="K41" s="73"/>
      <c r="L41" s="73"/>
      <c r="M41" s="73"/>
      <c r="N41" s="74">
        <f>SUM(B41:M41)</f>
        <v>0</v>
      </c>
      <c r="O41" s="109"/>
      <c r="P41" s="86"/>
      <c r="V41" s="87"/>
    </row>
    <row r="42" spans="1:22" ht="15" customHeight="1" thickBot="1" x14ac:dyDescent="0.3">
      <c r="A42" s="80" t="s">
        <v>41</v>
      </c>
      <c r="B42" s="73">
        <v>876575.76</v>
      </c>
      <c r="C42" s="73">
        <v>778907.76</v>
      </c>
      <c r="D42" s="73">
        <v>1200118.43</v>
      </c>
      <c r="E42" s="73">
        <v>1225151.75</v>
      </c>
      <c r="F42" s="73">
        <v>1179931.42</v>
      </c>
      <c r="G42" s="73"/>
      <c r="H42" s="73"/>
      <c r="I42" s="73"/>
      <c r="J42" s="73"/>
      <c r="K42" s="73"/>
      <c r="L42" s="73"/>
      <c r="M42" s="73"/>
      <c r="N42" s="81">
        <f>SUM(B42:M42)</f>
        <v>5260685.12</v>
      </c>
      <c r="O42" s="109"/>
      <c r="P42" s="116" t="e">
        <f>#REF!</f>
        <v>#REF!</v>
      </c>
      <c r="Q42" s="86" t="e">
        <f t="shared" si="17"/>
        <v>#REF!</v>
      </c>
      <c r="V42" s="87"/>
    </row>
    <row r="43" spans="1:22" ht="15" customHeight="1" thickBot="1" x14ac:dyDescent="0.3">
      <c r="A43" s="82" t="s">
        <v>108</v>
      </c>
      <c r="B43" s="77">
        <f>SUM(B44:B46)</f>
        <v>367016.68</v>
      </c>
      <c r="C43" s="77">
        <f t="shared" ref="C43:N43" si="18">SUM(C44:C46)</f>
        <v>349907.05999999994</v>
      </c>
      <c r="D43" s="77">
        <f t="shared" si="18"/>
        <v>320970.45999999996</v>
      </c>
      <c r="E43" s="77">
        <f t="shared" si="18"/>
        <v>308235.34000000003</v>
      </c>
      <c r="F43" s="77">
        <f t="shared" si="18"/>
        <v>757524.45</v>
      </c>
      <c r="G43" s="77">
        <f t="shared" si="18"/>
        <v>0</v>
      </c>
      <c r="H43" s="77">
        <f t="shared" si="18"/>
        <v>0</v>
      </c>
      <c r="I43" s="77">
        <f t="shared" si="18"/>
        <v>0</v>
      </c>
      <c r="J43" s="77">
        <f t="shared" si="18"/>
        <v>0</v>
      </c>
      <c r="K43" s="77">
        <f t="shared" si="18"/>
        <v>0</v>
      </c>
      <c r="L43" s="77">
        <f t="shared" si="18"/>
        <v>0</v>
      </c>
      <c r="M43" s="77">
        <f t="shared" si="18"/>
        <v>0</v>
      </c>
      <c r="N43" s="77">
        <f t="shared" si="18"/>
        <v>2103653.9899999998</v>
      </c>
      <c r="O43" s="109"/>
      <c r="P43" s="63"/>
      <c r="V43" s="87"/>
    </row>
    <row r="44" spans="1:22" ht="14.25" customHeight="1" thickBot="1" x14ac:dyDescent="0.3">
      <c r="A44" s="80" t="s">
        <v>109</v>
      </c>
      <c r="B44" s="73">
        <v>130046.24999999997</v>
      </c>
      <c r="C44" s="73">
        <v>133161.82999999999</v>
      </c>
      <c r="D44" s="73">
        <v>135663.29999999999</v>
      </c>
      <c r="E44" s="73">
        <v>142501.24</v>
      </c>
      <c r="F44" s="73">
        <v>326808.28999999998</v>
      </c>
      <c r="G44" s="73"/>
      <c r="H44" s="73"/>
      <c r="I44" s="73"/>
      <c r="J44" s="73"/>
      <c r="K44" s="73"/>
      <c r="L44" s="73"/>
      <c r="M44" s="73"/>
      <c r="N44" s="83">
        <f>SUM(B44:M44)</f>
        <v>868180.90999999992</v>
      </c>
      <c r="O44" s="109"/>
      <c r="P44" s="116" t="e">
        <f>#REF!</f>
        <v>#REF!</v>
      </c>
      <c r="Q44" s="86" t="e">
        <f>+N44-P44</f>
        <v>#REF!</v>
      </c>
      <c r="V44" s="87"/>
    </row>
    <row r="45" spans="1:22" ht="14.25" customHeight="1" thickBot="1" x14ac:dyDescent="0.3">
      <c r="A45" s="80" t="s">
        <v>110</v>
      </c>
      <c r="B45" s="73">
        <v>204249.41</v>
      </c>
      <c r="C45" s="73">
        <f>165255.47+S47</f>
        <v>178423.46999999994</v>
      </c>
      <c r="D45" s="73">
        <v>141954.42000000001</v>
      </c>
      <c r="E45" s="73">
        <v>118248.58</v>
      </c>
      <c r="F45" s="73">
        <v>378401.81</v>
      </c>
      <c r="G45" s="73"/>
      <c r="H45" s="73"/>
      <c r="I45" s="73"/>
      <c r="J45" s="73"/>
      <c r="K45" s="73"/>
      <c r="L45" s="73"/>
      <c r="M45" s="73"/>
      <c r="N45" s="83">
        <f t="shared" ref="N45:N55" si="19">SUM(B45:M45)</f>
        <v>1021277.69</v>
      </c>
      <c r="O45" s="109"/>
      <c r="P45" s="116" t="e">
        <f>#REF!</f>
        <v>#REF!</v>
      </c>
      <c r="Q45" s="86" t="e">
        <f>+N45-P45</f>
        <v>#REF!</v>
      </c>
      <c r="V45" s="87"/>
    </row>
    <row r="46" spans="1:22" ht="15" customHeight="1" thickBot="1" x14ac:dyDescent="0.3">
      <c r="A46" s="80" t="s">
        <v>111</v>
      </c>
      <c r="B46" s="73">
        <v>32721.02</v>
      </c>
      <c r="C46" s="73">
        <v>38321.760000000002</v>
      </c>
      <c r="D46" s="73">
        <v>43352.74</v>
      </c>
      <c r="E46" s="73">
        <v>47485.52</v>
      </c>
      <c r="F46" s="73">
        <v>52314.35</v>
      </c>
      <c r="G46" s="73"/>
      <c r="H46" s="73"/>
      <c r="I46" s="73"/>
      <c r="J46" s="73"/>
      <c r="K46" s="73"/>
      <c r="L46" s="73"/>
      <c r="M46" s="73"/>
      <c r="N46" s="83">
        <f t="shared" si="19"/>
        <v>214195.38999999998</v>
      </c>
      <c r="O46" s="109"/>
      <c r="P46" s="116" t="e">
        <f>#REF!</f>
        <v>#REF!</v>
      </c>
      <c r="Q46" s="86" t="e">
        <f t="shared" si="17"/>
        <v>#REF!</v>
      </c>
      <c r="V46" s="87"/>
    </row>
    <row r="47" spans="1:22" ht="15.75" customHeight="1" thickBot="1" x14ac:dyDescent="0.3">
      <c r="A47" s="72" t="s">
        <v>47</v>
      </c>
      <c r="B47" s="73">
        <v>0</v>
      </c>
      <c r="C47" s="73"/>
      <c r="D47" s="73">
        <v>12634</v>
      </c>
      <c r="E47" s="73">
        <v>0</v>
      </c>
      <c r="F47" s="73"/>
      <c r="G47" s="73"/>
      <c r="H47" s="73"/>
      <c r="I47" s="73"/>
      <c r="J47" s="73"/>
      <c r="K47" s="73"/>
      <c r="L47" s="73"/>
      <c r="M47" s="73"/>
      <c r="N47" s="83">
        <f t="shared" si="19"/>
        <v>12634</v>
      </c>
      <c r="O47" s="109"/>
      <c r="P47" s="116" t="e">
        <f>#REF!</f>
        <v>#REF!</v>
      </c>
      <c r="Q47" s="86" t="e">
        <f t="shared" si="17"/>
        <v>#REF!</v>
      </c>
      <c r="R47" s="86"/>
      <c r="S47" s="118">
        <v>13167.999999999942</v>
      </c>
      <c r="V47" s="87"/>
    </row>
    <row r="48" spans="1:22" ht="15" customHeight="1" thickBot="1" x14ac:dyDescent="0.3">
      <c r="A48" s="72" t="s">
        <v>48</v>
      </c>
      <c r="B48" s="73">
        <v>0</v>
      </c>
      <c r="C48" s="73">
        <v>0</v>
      </c>
      <c r="D48" s="73">
        <v>0</v>
      </c>
      <c r="E48" s="73">
        <v>0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83">
        <f t="shared" si="19"/>
        <v>0</v>
      </c>
      <c r="O48" s="109"/>
      <c r="P48" s="112">
        <v>0</v>
      </c>
      <c r="Q48" s="86">
        <f t="shared" si="17"/>
        <v>0</v>
      </c>
      <c r="R48" s="86"/>
      <c r="V48" s="87"/>
    </row>
    <row r="49" spans="1:22" ht="15" customHeight="1" thickBot="1" x14ac:dyDescent="0.3">
      <c r="A49" s="72" t="s">
        <v>49</v>
      </c>
      <c r="B49" s="73">
        <v>0</v>
      </c>
      <c r="C49" s="73"/>
      <c r="D49" s="73">
        <v>0</v>
      </c>
      <c r="E49" s="73">
        <v>0</v>
      </c>
      <c r="F49" s="73"/>
      <c r="G49" s="73"/>
      <c r="H49" s="73"/>
      <c r="I49" s="73"/>
      <c r="J49" s="73"/>
      <c r="K49" s="73"/>
      <c r="L49" s="73"/>
      <c r="M49" s="73"/>
      <c r="N49" s="83">
        <f t="shared" si="19"/>
        <v>0</v>
      </c>
      <c r="O49" s="109"/>
      <c r="P49" s="112">
        <v>0</v>
      </c>
      <c r="Q49" s="86">
        <f t="shared" si="17"/>
        <v>0</v>
      </c>
      <c r="R49" s="86"/>
      <c r="V49" s="87"/>
    </row>
    <row r="50" spans="1:22" ht="15" customHeight="1" thickBot="1" x14ac:dyDescent="0.3">
      <c r="A50" s="72" t="s">
        <v>112</v>
      </c>
      <c r="B50" s="73">
        <v>196460.11000000004</v>
      </c>
      <c r="C50" s="73">
        <f>139259.61-S47</f>
        <v>126091.61000000004</v>
      </c>
      <c r="D50" s="73">
        <v>234533.95</v>
      </c>
      <c r="E50" s="73">
        <v>318569.36</v>
      </c>
      <c r="F50" s="73">
        <v>378377.01</v>
      </c>
      <c r="G50" s="73"/>
      <c r="H50" s="73"/>
      <c r="I50" s="73"/>
      <c r="J50" s="73"/>
      <c r="K50" s="73"/>
      <c r="L50" s="73"/>
      <c r="M50" s="73"/>
      <c r="N50" s="83">
        <f t="shared" si="19"/>
        <v>1254032.04</v>
      </c>
      <c r="O50" s="109"/>
      <c r="P50" s="119" t="e">
        <f>#REF!</f>
        <v>#REF!</v>
      </c>
      <c r="Q50" s="86" t="e">
        <f t="shared" si="17"/>
        <v>#REF!</v>
      </c>
      <c r="R50" s="86" t="s">
        <v>145</v>
      </c>
      <c r="V50" s="87"/>
    </row>
    <row r="51" spans="1:22" ht="15" customHeight="1" thickBot="1" x14ac:dyDescent="0.3">
      <c r="A51" s="72" t="s">
        <v>51</v>
      </c>
      <c r="B51" s="73">
        <v>14967.630000000001</v>
      </c>
      <c r="C51" s="73">
        <v>0</v>
      </c>
      <c r="D51" s="73">
        <v>15125.46</v>
      </c>
      <c r="E51" s="73">
        <v>0</v>
      </c>
      <c r="F51" s="73">
        <v>1654.45</v>
      </c>
      <c r="G51" s="73"/>
      <c r="H51" s="73"/>
      <c r="I51" s="73"/>
      <c r="J51" s="73"/>
      <c r="K51" s="73"/>
      <c r="L51" s="73"/>
      <c r="M51" s="73"/>
      <c r="N51" s="83">
        <f t="shared" si="19"/>
        <v>31747.54</v>
      </c>
      <c r="O51" s="109"/>
      <c r="P51" s="116" t="e">
        <f>#REF!</f>
        <v>#REF!</v>
      </c>
      <c r="Q51" s="86" t="e">
        <f t="shared" si="17"/>
        <v>#REF!</v>
      </c>
      <c r="R51" s="86"/>
      <c r="T51" s="65"/>
      <c r="V51" s="87"/>
    </row>
    <row r="52" spans="1:22" ht="15" customHeight="1" thickBot="1" x14ac:dyDescent="0.3">
      <c r="A52" s="72" t="s">
        <v>52</v>
      </c>
      <c r="B52" s="73">
        <v>0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83">
        <f t="shared" si="19"/>
        <v>0</v>
      </c>
      <c r="O52" s="109"/>
      <c r="P52" s="63"/>
      <c r="R52" s="65"/>
      <c r="V52" s="87"/>
    </row>
    <row r="53" spans="1:22" ht="15" customHeight="1" thickBot="1" x14ac:dyDescent="0.3">
      <c r="A53" s="72" t="s">
        <v>53</v>
      </c>
      <c r="B53" s="73">
        <v>0</v>
      </c>
      <c r="C53" s="73"/>
      <c r="D53" s="73">
        <v>0</v>
      </c>
      <c r="E53" s="73">
        <v>0</v>
      </c>
      <c r="F53" s="73"/>
      <c r="G53" s="73"/>
      <c r="H53" s="73"/>
      <c r="I53" s="73"/>
      <c r="J53" s="73"/>
      <c r="K53" s="73"/>
      <c r="L53" s="73"/>
      <c r="M53" s="73"/>
      <c r="N53" s="83">
        <f t="shared" si="19"/>
        <v>0</v>
      </c>
      <c r="O53" s="109"/>
      <c r="P53" s="112">
        <v>0</v>
      </c>
      <c r="Q53" s="86">
        <f t="shared" ref="Q53:Q55" si="20">+N53-P53</f>
        <v>0</v>
      </c>
      <c r="V53" s="87"/>
    </row>
    <row r="54" spans="1:22" ht="15" customHeight="1" thickBot="1" x14ac:dyDescent="0.3">
      <c r="A54" s="72" t="s">
        <v>113</v>
      </c>
      <c r="B54" s="73">
        <v>0</v>
      </c>
      <c r="C54" s="73"/>
      <c r="D54" s="73">
        <v>0</v>
      </c>
      <c r="E54" s="73">
        <v>0</v>
      </c>
      <c r="F54" s="73"/>
      <c r="G54" s="73"/>
      <c r="H54" s="73"/>
      <c r="I54" s="73"/>
      <c r="J54" s="73"/>
      <c r="K54" s="73"/>
      <c r="L54" s="73"/>
      <c r="M54" s="73"/>
      <c r="N54" s="83">
        <f t="shared" si="19"/>
        <v>0</v>
      </c>
      <c r="O54" s="109"/>
      <c r="P54" s="112">
        <v>0</v>
      </c>
      <c r="Q54" s="86">
        <f t="shared" si="20"/>
        <v>0</v>
      </c>
      <c r="V54" s="87"/>
    </row>
    <row r="55" spans="1:22" ht="15" customHeight="1" thickBot="1" x14ac:dyDescent="0.3">
      <c r="A55" s="72" t="s">
        <v>56</v>
      </c>
      <c r="B55" s="73">
        <v>43840.520000000004</v>
      </c>
      <c r="C55" s="73">
        <v>42504.02</v>
      </c>
      <c r="D55" s="73">
        <v>42462.55</v>
      </c>
      <c r="E55" s="73">
        <v>42462.239999999998</v>
      </c>
      <c r="F55" s="73">
        <v>42455.32</v>
      </c>
      <c r="G55" s="73"/>
      <c r="H55" s="73"/>
      <c r="I55" s="73"/>
      <c r="J55" s="73"/>
      <c r="K55" s="73"/>
      <c r="L55" s="73"/>
      <c r="M55" s="73"/>
      <c r="N55" s="83">
        <f t="shared" si="19"/>
        <v>213724.65000000002</v>
      </c>
      <c r="O55" s="109"/>
      <c r="P55" s="116" t="e">
        <f>#REF!</f>
        <v>#REF!</v>
      </c>
      <c r="Q55" s="86" t="e">
        <f t="shared" si="20"/>
        <v>#REF!</v>
      </c>
      <c r="R55" s="63" t="s">
        <v>146</v>
      </c>
      <c r="V55" s="87"/>
    </row>
    <row r="56" spans="1:22" ht="15" customHeight="1" thickBot="1" x14ac:dyDescent="0.3">
      <c r="A56" s="75" t="s">
        <v>114</v>
      </c>
      <c r="B56" s="74">
        <f>B28+B38+B43+B50+B51+B52+B53+B54+B55+B47+B48+B49</f>
        <v>4263373.6999999993</v>
      </c>
      <c r="C56" s="74">
        <f>C28+C38+C43+C50+C51+C52+C53+C54+C55+C47+C48+C49</f>
        <v>4301689.76</v>
      </c>
      <c r="D56" s="74">
        <f t="shared" ref="D56:N56" si="21">D28+D38+D43+D50+D51+D52+D53+D54+D55+D47+D48+D49</f>
        <v>5045564</v>
      </c>
      <c r="E56" s="74">
        <f t="shared" si="21"/>
        <v>5307380.82</v>
      </c>
      <c r="F56" s="74">
        <f t="shared" si="21"/>
        <v>5688117.3399999999</v>
      </c>
      <c r="G56" s="74">
        <f t="shared" si="21"/>
        <v>0</v>
      </c>
      <c r="H56" s="74">
        <f t="shared" si="21"/>
        <v>0</v>
      </c>
      <c r="I56" s="74">
        <f t="shared" si="21"/>
        <v>0</v>
      </c>
      <c r="J56" s="74">
        <f t="shared" si="21"/>
        <v>0</v>
      </c>
      <c r="K56" s="74">
        <f>K28+K38+K43+K50+K51+K52+K53+K54+K55+K47+K48+K49</f>
        <v>0</v>
      </c>
      <c r="L56" s="74">
        <f>L28+L38+L43+L50+L51+L52+L53+L54+L55+L47+L48+L49</f>
        <v>0</v>
      </c>
      <c r="M56" s="74">
        <f t="shared" si="21"/>
        <v>0</v>
      </c>
      <c r="N56" s="74">
        <f t="shared" si="21"/>
        <v>24606125.619999997</v>
      </c>
      <c r="O56" s="109"/>
      <c r="P56" s="86"/>
      <c r="V56" s="87"/>
    </row>
    <row r="57" spans="1:22" ht="15" customHeight="1" thickBot="1" x14ac:dyDescent="0.3">
      <c r="A57" s="69" t="s">
        <v>54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109"/>
      <c r="P57" s="112"/>
      <c r="T57" s="87"/>
      <c r="V57" s="87"/>
    </row>
    <row r="58" spans="1:22" ht="15" customHeight="1" thickBot="1" x14ac:dyDescent="0.3">
      <c r="A58" s="72" t="s">
        <v>115</v>
      </c>
      <c r="B58" s="73"/>
      <c r="C58" s="73">
        <v>3245.58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84">
        <f>SUM(B58:M58)</f>
        <v>3245.58</v>
      </c>
      <c r="O58" s="109"/>
      <c r="P58" s="116" t="e">
        <f>-#REF!</f>
        <v>#REF!</v>
      </c>
      <c r="Q58" s="86" t="e">
        <f t="shared" ref="Q58:Q59" si="22">+N58-P58</f>
        <v>#REF!</v>
      </c>
      <c r="U58" s="86"/>
      <c r="V58" s="87"/>
    </row>
    <row r="59" spans="1:22" ht="15" customHeight="1" thickTop="1" thickBot="1" x14ac:dyDescent="0.3">
      <c r="A59" s="72" t="s">
        <v>116</v>
      </c>
      <c r="B59" s="73"/>
      <c r="C59" s="73"/>
      <c r="D59" s="73">
        <v>7923</v>
      </c>
      <c r="E59" s="73"/>
      <c r="F59" s="73"/>
      <c r="G59" s="73"/>
      <c r="H59" s="73"/>
      <c r="I59" s="73"/>
      <c r="J59" s="73"/>
      <c r="K59" s="73"/>
      <c r="L59" s="73"/>
      <c r="M59" s="73"/>
      <c r="N59" s="84">
        <f>SUM(B59:M59)</f>
        <v>7923</v>
      </c>
      <c r="O59" s="109"/>
      <c r="P59" s="116" t="e">
        <f>#REF!</f>
        <v>#REF!</v>
      </c>
      <c r="Q59" s="86" t="e">
        <f t="shared" si="22"/>
        <v>#REF!</v>
      </c>
      <c r="R59" s="120">
        <f>N64</f>
        <v>3223630.1700000055</v>
      </c>
      <c r="S59" s="121" t="s">
        <v>75</v>
      </c>
      <c r="V59" s="87"/>
    </row>
    <row r="60" spans="1:22" ht="15" customHeight="1" thickBot="1" x14ac:dyDescent="0.3">
      <c r="A60" s="72" t="s">
        <v>117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84">
        <f>SUM(B60:M60)</f>
        <v>0</v>
      </c>
      <c r="O60" s="109"/>
      <c r="P60" s="86"/>
      <c r="R60" s="122">
        <v>0</v>
      </c>
      <c r="S60" s="123" t="s">
        <v>147</v>
      </c>
      <c r="V60" s="87"/>
    </row>
    <row r="61" spans="1:22" ht="15" customHeight="1" thickBot="1" x14ac:dyDescent="0.3">
      <c r="A61" s="72" t="s">
        <v>118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84">
        <f>SUM(B61:M61)</f>
        <v>0</v>
      </c>
      <c r="O61" s="109"/>
      <c r="P61" s="86"/>
      <c r="R61" s="122">
        <v>0</v>
      </c>
      <c r="S61" s="123" t="s">
        <v>148</v>
      </c>
      <c r="V61" s="87"/>
    </row>
    <row r="62" spans="1:22" ht="15" customHeight="1" thickBot="1" x14ac:dyDescent="0.3">
      <c r="A62" s="75" t="s">
        <v>119</v>
      </c>
      <c r="B62" s="77">
        <f t="shared" ref="B62:N62" si="23">SUM(B58:B61)</f>
        <v>0</v>
      </c>
      <c r="C62" s="77">
        <f t="shared" si="23"/>
        <v>3245.58</v>
      </c>
      <c r="D62" s="77">
        <f t="shared" si="23"/>
        <v>7923</v>
      </c>
      <c r="E62" s="77">
        <f t="shared" si="23"/>
        <v>0</v>
      </c>
      <c r="F62" s="77">
        <f t="shared" si="23"/>
        <v>0</v>
      </c>
      <c r="G62" s="77">
        <f t="shared" si="23"/>
        <v>0</v>
      </c>
      <c r="H62" s="77">
        <f t="shared" si="23"/>
        <v>0</v>
      </c>
      <c r="I62" s="77">
        <f t="shared" si="23"/>
        <v>0</v>
      </c>
      <c r="J62" s="77">
        <f t="shared" si="23"/>
        <v>0</v>
      </c>
      <c r="K62" s="77">
        <f t="shared" si="23"/>
        <v>0</v>
      </c>
      <c r="L62" s="77">
        <f t="shared" si="23"/>
        <v>0</v>
      </c>
      <c r="M62" s="77">
        <f t="shared" si="23"/>
        <v>0</v>
      </c>
      <c r="N62" s="84">
        <f t="shared" si="23"/>
        <v>11168.58</v>
      </c>
      <c r="O62" s="109"/>
      <c r="P62" s="86"/>
      <c r="R62" s="122">
        <v>0</v>
      </c>
      <c r="S62" s="123" t="s">
        <v>149</v>
      </c>
      <c r="V62" s="87"/>
    </row>
    <row r="63" spans="1:22" ht="15" customHeight="1" thickBot="1" x14ac:dyDescent="0.3">
      <c r="A63" s="75" t="s">
        <v>120</v>
      </c>
      <c r="B63" s="77">
        <f t="shared" ref="B63" si="24">B56+B62</f>
        <v>4263373.6999999993</v>
      </c>
      <c r="C63" s="77">
        <f>C56+C62</f>
        <v>4304935.34</v>
      </c>
      <c r="D63" s="77">
        <f>D56+D62</f>
        <v>5053487</v>
      </c>
      <c r="E63" s="77">
        <f t="shared" ref="E63:L63" si="25">E56+E62</f>
        <v>5307380.82</v>
      </c>
      <c r="F63" s="77">
        <f t="shared" si="25"/>
        <v>5688117.3399999999</v>
      </c>
      <c r="G63" s="77">
        <f t="shared" si="25"/>
        <v>0</v>
      </c>
      <c r="H63" s="77">
        <f t="shared" si="25"/>
        <v>0</v>
      </c>
      <c r="I63" s="77">
        <f t="shared" si="25"/>
        <v>0</v>
      </c>
      <c r="J63" s="77">
        <f t="shared" si="25"/>
        <v>0</v>
      </c>
      <c r="K63" s="77">
        <f t="shared" si="25"/>
        <v>0</v>
      </c>
      <c r="L63" s="77">
        <f t="shared" si="25"/>
        <v>0</v>
      </c>
      <c r="M63" s="77">
        <f>M56+M62</f>
        <v>0</v>
      </c>
      <c r="N63" s="84">
        <f>N56+N62</f>
        <v>24617294.199999996</v>
      </c>
      <c r="O63" s="109"/>
      <c r="P63" s="86"/>
      <c r="R63" s="124" t="e">
        <f>-#REF!</f>
        <v>#REF!</v>
      </c>
      <c r="S63" s="123" t="s">
        <v>150</v>
      </c>
      <c r="V63" s="87"/>
    </row>
    <row r="64" spans="1:22" ht="15" customHeight="1" thickBot="1" x14ac:dyDescent="0.3">
      <c r="A64" s="75" t="s">
        <v>121</v>
      </c>
      <c r="B64" s="77">
        <f t="shared" ref="B64:M64" si="26">B26-B63</f>
        <v>1278291.9600000009</v>
      </c>
      <c r="C64" s="77">
        <f t="shared" si="26"/>
        <v>1252800.6600000001</v>
      </c>
      <c r="D64" s="77">
        <f t="shared" si="26"/>
        <v>529902.21</v>
      </c>
      <c r="E64" s="77">
        <f t="shared" si="26"/>
        <v>268224.79000000004</v>
      </c>
      <c r="F64" s="77">
        <f t="shared" si="26"/>
        <v>-105589.45000000019</v>
      </c>
      <c r="G64" s="77">
        <f t="shared" si="26"/>
        <v>0</v>
      </c>
      <c r="H64" s="77">
        <f t="shared" si="26"/>
        <v>0</v>
      </c>
      <c r="I64" s="77">
        <f t="shared" si="26"/>
        <v>0</v>
      </c>
      <c r="J64" s="77">
        <f t="shared" si="26"/>
        <v>0</v>
      </c>
      <c r="K64" s="77">
        <f t="shared" si="26"/>
        <v>0</v>
      </c>
      <c r="L64" s="77">
        <f t="shared" si="26"/>
        <v>0</v>
      </c>
      <c r="M64" s="77">
        <f t="shared" si="26"/>
        <v>0</v>
      </c>
      <c r="N64" s="81">
        <f>N26-N63</f>
        <v>3223630.1700000055</v>
      </c>
      <c r="O64" s="109"/>
      <c r="P64" s="86"/>
      <c r="R64" s="124" t="e">
        <f>-#REF!-#REF!</f>
        <v>#REF!</v>
      </c>
      <c r="S64" s="123" t="s">
        <v>151</v>
      </c>
      <c r="V64" s="87"/>
    </row>
    <row r="65" spans="1:22" ht="15" customHeight="1" x14ac:dyDescent="0.25">
      <c r="A65" s="85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109"/>
      <c r="P65" s="86"/>
      <c r="R65" s="124" t="e">
        <f>#REF!</f>
        <v>#REF!</v>
      </c>
      <c r="S65" s="123" t="s">
        <v>152</v>
      </c>
      <c r="V65" s="87"/>
    </row>
    <row r="66" spans="1:22" ht="15" customHeight="1" x14ac:dyDescent="0.25">
      <c r="A66" s="85"/>
      <c r="B66" s="87"/>
      <c r="C66" s="87"/>
      <c r="D66" s="87"/>
      <c r="E66" s="87"/>
      <c r="F66" s="87"/>
      <c r="G66" s="87"/>
      <c r="H66" s="65"/>
      <c r="I66" s="65"/>
      <c r="N66" s="87"/>
      <c r="O66" s="109"/>
      <c r="R66" s="124" t="e">
        <f>-#REF!</f>
        <v>#REF!</v>
      </c>
      <c r="S66" s="123" t="s">
        <v>153</v>
      </c>
      <c r="V66" s="87"/>
    </row>
    <row r="67" spans="1:22" ht="15" customHeight="1" thickBot="1" x14ac:dyDescent="0.3">
      <c r="A67" s="64" t="s">
        <v>122</v>
      </c>
      <c r="B67" s="87"/>
      <c r="C67" s="87"/>
      <c r="D67" s="87"/>
      <c r="E67" s="87"/>
      <c r="F67" s="87"/>
      <c r="G67" s="87"/>
      <c r="H67" s="65"/>
      <c r="I67" s="65"/>
      <c r="N67" s="87"/>
      <c r="O67" s="109"/>
      <c r="R67" s="125"/>
      <c r="S67" s="123"/>
      <c r="V67" s="87"/>
    </row>
    <row r="68" spans="1:22" ht="15" customHeight="1" thickBot="1" x14ac:dyDescent="0.3">
      <c r="A68" s="72" t="s">
        <v>123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9"/>
      <c r="O68" s="109"/>
      <c r="Q68" s="86">
        <f>M68-L68</f>
        <v>0</v>
      </c>
      <c r="R68" s="126" t="e">
        <f>SUM(R59:R66)</f>
        <v>#REF!</v>
      </c>
      <c r="S68" s="127" t="s">
        <v>154</v>
      </c>
      <c r="V68" s="87"/>
    </row>
    <row r="69" spans="1:22" ht="15" customHeight="1" thickBot="1" x14ac:dyDescent="0.3">
      <c r="A69" s="85"/>
      <c r="B69" s="87"/>
      <c r="C69" s="87"/>
      <c r="D69" s="87"/>
      <c r="E69" s="87"/>
      <c r="F69" s="87"/>
      <c r="G69" s="87"/>
      <c r="H69" s="65"/>
      <c r="I69" s="65"/>
      <c r="N69" s="87"/>
      <c r="R69" s="128" t="e">
        <f>#REF!</f>
        <v>#REF!</v>
      </c>
      <c r="S69" s="129" t="s">
        <v>155</v>
      </c>
      <c r="V69" s="87"/>
    </row>
    <row r="70" spans="1:22" ht="15" customHeight="1" thickTop="1" thickBot="1" x14ac:dyDescent="0.3">
      <c r="A70" s="64" t="s">
        <v>124</v>
      </c>
      <c r="B70" s="87"/>
      <c r="C70" s="87"/>
      <c r="D70" s="87"/>
      <c r="E70" s="87"/>
      <c r="F70" s="87"/>
      <c r="G70" s="87"/>
      <c r="H70" s="65"/>
      <c r="I70" s="65"/>
      <c r="N70" s="87"/>
      <c r="O70" s="109"/>
      <c r="P70" s="86"/>
      <c r="R70" s="86"/>
      <c r="V70" s="87"/>
    </row>
    <row r="71" spans="1:22" ht="15" customHeight="1" thickBot="1" x14ac:dyDescent="0.3">
      <c r="A71" s="72" t="s">
        <v>125</v>
      </c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84">
        <f>D71</f>
        <v>0</v>
      </c>
      <c r="O71" s="109"/>
      <c r="P71" s="86"/>
      <c r="Q71" s="86" t="s">
        <v>156</v>
      </c>
      <c r="V71" s="87"/>
    </row>
    <row r="72" spans="1:22" ht="15" customHeight="1" thickBot="1" x14ac:dyDescent="0.3">
      <c r="A72" s="72" t="s">
        <v>48</v>
      </c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84">
        <f t="shared" ref="N72:N73" si="27">D72</f>
        <v>0</v>
      </c>
      <c r="O72" s="109"/>
      <c r="P72" s="86"/>
      <c r="Q72" s="86">
        <f t="shared" ref="Q72" si="28">+N72-P72</f>
        <v>0</v>
      </c>
      <c r="R72" s="130" t="e">
        <f>R68+R69-S8</f>
        <v>#REF!</v>
      </c>
      <c r="S72" s="65" t="s">
        <v>157</v>
      </c>
      <c r="V72" s="87"/>
    </row>
    <row r="73" spans="1:22" ht="15" customHeight="1" thickBot="1" x14ac:dyDescent="0.3">
      <c r="A73" s="72" t="s">
        <v>49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84">
        <f t="shared" si="27"/>
        <v>0</v>
      </c>
      <c r="O73" s="109"/>
      <c r="P73" s="86"/>
      <c r="T73" s="65"/>
      <c r="V73" s="87"/>
    </row>
    <row r="74" spans="1:22" ht="15" customHeight="1" x14ac:dyDescent="0.25">
      <c r="A74" s="85"/>
      <c r="B74" s="87"/>
      <c r="C74" s="87"/>
      <c r="D74" s="87"/>
      <c r="E74" s="87"/>
      <c r="F74" s="87"/>
      <c r="G74" s="87"/>
      <c r="H74" s="65"/>
      <c r="I74" s="65"/>
      <c r="N74" s="87"/>
      <c r="O74" s="109"/>
      <c r="V74" s="87"/>
    </row>
    <row r="75" spans="1:22" ht="15" customHeight="1" thickBot="1" x14ac:dyDescent="0.3">
      <c r="A75" s="64" t="s">
        <v>126</v>
      </c>
      <c r="B75" s="87"/>
      <c r="C75" s="87"/>
      <c r="D75" s="87"/>
      <c r="E75" s="87"/>
      <c r="F75" s="87"/>
      <c r="G75" s="87"/>
      <c r="H75" s="65"/>
      <c r="I75" s="65"/>
      <c r="N75" s="87"/>
      <c r="O75" s="109"/>
      <c r="V75" s="87"/>
    </row>
    <row r="76" spans="1:22" ht="15" customHeight="1" thickBot="1" x14ac:dyDescent="0.3">
      <c r="A76" s="72" t="s">
        <v>127</v>
      </c>
      <c r="B76" s="73"/>
      <c r="C76" s="73">
        <v>0</v>
      </c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84">
        <f>SUM(B76:M76)</f>
        <v>0</v>
      </c>
      <c r="O76" s="109"/>
      <c r="P76" s="131"/>
      <c r="Q76" s="86">
        <f>+N76+P76+N77</f>
        <v>0</v>
      </c>
      <c r="R76" s="63" t="s">
        <v>158</v>
      </c>
      <c r="V76" s="87"/>
    </row>
    <row r="77" spans="1:22" ht="15" customHeight="1" thickBot="1" x14ac:dyDescent="0.3">
      <c r="A77" s="72" t="s">
        <v>115</v>
      </c>
      <c r="B77" s="73">
        <v>0</v>
      </c>
      <c r="C77" s="73">
        <v>0</v>
      </c>
      <c r="D77" s="73">
        <v>0</v>
      </c>
      <c r="E77" s="73">
        <v>0</v>
      </c>
      <c r="F77" s="73">
        <v>0</v>
      </c>
      <c r="G77" s="73">
        <v>0</v>
      </c>
      <c r="H77" s="73">
        <v>0</v>
      </c>
      <c r="I77" s="73">
        <v>0</v>
      </c>
      <c r="J77" s="73">
        <v>0</v>
      </c>
      <c r="K77" s="73">
        <v>0</v>
      </c>
      <c r="L77" s="73">
        <v>0</v>
      </c>
      <c r="M77" s="73">
        <v>0</v>
      </c>
      <c r="N77" s="84">
        <f>SUM(B77:M77)</f>
        <v>0</v>
      </c>
      <c r="O77" s="109"/>
      <c r="R77" s="65"/>
      <c r="V77" s="87"/>
    </row>
    <row r="78" spans="1:22" ht="15" customHeight="1" x14ac:dyDescent="0.25">
      <c r="A78" s="85"/>
      <c r="B78" s="87"/>
      <c r="C78" s="87"/>
      <c r="D78" s="87"/>
      <c r="E78" s="87"/>
      <c r="F78" s="87"/>
      <c r="G78" s="87"/>
      <c r="H78" s="65"/>
      <c r="I78" s="65"/>
      <c r="N78" s="87"/>
      <c r="O78" s="109"/>
    </row>
    <row r="79" spans="1:22" ht="15" customHeight="1" thickBot="1" x14ac:dyDescent="0.3">
      <c r="A79" s="64" t="s">
        <v>128</v>
      </c>
      <c r="B79" s="87"/>
      <c r="C79" s="87"/>
      <c r="D79" s="87"/>
      <c r="E79" s="87"/>
      <c r="F79" s="87"/>
      <c r="G79" s="87"/>
      <c r="H79" s="65"/>
      <c r="I79" s="65"/>
      <c r="N79" s="87"/>
      <c r="O79" s="109"/>
    </row>
    <row r="80" spans="1:22" ht="25.5" customHeight="1" thickBot="1" x14ac:dyDescent="0.3">
      <c r="A80" s="72" t="s">
        <v>129</v>
      </c>
      <c r="B80" s="73">
        <v>0</v>
      </c>
      <c r="C80" s="73">
        <v>0</v>
      </c>
      <c r="D80" s="73">
        <v>0</v>
      </c>
      <c r="E80" s="73">
        <v>0</v>
      </c>
      <c r="F80" s="73">
        <v>0</v>
      </c>
      <c r="G80" s="73">
        <v>0</v>
      </c>
      <c r="H80" s="73">
        <v>0</v>
      </c>
      <c r="I80" s="73">
        <v>0</v>
      </c>
      <c r="J80" s="73">
        <v>0</v>
      </c>
      <c r="K80" s="73">
        <v>0</v>
      </c>
      <c r="L80" s="73">
        <v>0</v>
      </c>
      <c r="M80" s="73">
        <v>0</v>
      </c>
      <c r="N80" s="84"/>
      <c r="O80" s="109"/>
      <c r="Q80" s="86">
        <f>M80-L80</f>
        <v>0</v>
      </c>
    </row>
    <row r="81" spans="1:17" ht="15" customHeight="1" x14ac:dyDescent="0.25">
      <c r="A81" s="85"/>
      <c r="B81" s="87"/>
      <c r="C81" s="87"/>
      <c r="D81" s="87"/>
      <c r="E81" s="87"/>
      <c r="F81" s="87"/>
      <c r="G81" s="87"/>
      <c r="H81" s="65"/>
      <c r="I81" s="65"/>
      <c r="N81" s="87"/>
      <c r="O81" s="109"/>
    </row>
    <row r="82" spans="1:17" ht="15" customHeight="1" thickBot="1" x14ac:dyDescent="0.3">
      <c r="A82" s="64" t="s">
        <v>130</v>
      </c>
      <c r="B82" s="87"/>
      <c r="C82" s="87"/>
      <c r="D82" s="87"/>
      <c r="E82" s="87"/>
      <c r="F82" s="87"/>
      <c r="G82" s="87"/>
      <c r="H82" s="65"/>
      <c r="I82" s="65"/>
      <c r="N82" s="87"/>
      <c r="O82" s="109"/>
    </row>
    <row r="83" spans="1:17" ht="20.25" customHeight="1" thickBot="1" x14ac:dyDescent="0.3">
      <c r="A83" s="72" t="s">
        <v>123</v>
      </c>
      <c r="B83" s="91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9"/>
      <c r="O83" s="109"/>
      <c r="Q83" s="86">
        <f>M83-L83</f>
        <v>0</v>
      </c>
    </row>
    <row r="84" spans="1:17" ht="15" customHeight="1" x14ac:dyDescent="0.25">
      <c r="A84" s="85"/>
      <c r="B84" s="87"/>
      <c r="C84" s="87"/>
      <c r="D84" s="87"/>
      <c r="E84" s="87"/>
      <c r="F84" s="87"/>
      <c r="G84" s="87"/>
      <c r="H84" s="65"/>
      <c r="I84" s="65"/>
      <c r="N84" s="87"/>
    </row>
    <row r="85" spans="1:17" ht="15" customHeight="1" thickBot="1" x14ac:dyDescent="0.3">
      <c r="A85" s="142"/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</row>
    <row r="86" spans="1:17" ht="15" customHeight="1" thickBot="1" x14ac:dyDescent="0.3">
      <c r="A86" s="72"/>
      <c r="B86" s="92" t="s">
        <v>79</v>
      </c>
      <c r="C86" s="144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6"/>
    </row>
    <row r="87" spans="1:17" ht="15" customHeight="1" thickBot="1" x14ac:dyDescent="0.3">
      <c r="A87" s="93"/>
      <c r="B87" s="92" t="s">
        <v>60</v>
      </c>
      <c r="C87" s="136" t="s">
        <v>137</v>
      </c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8"/>
    </row>
    <row r="88" spans="1:17" ht="15" customHeight="1" thickBot="1" x14ac:dyDescent="0.3">
      <c r="A88" s="94"/>
      <c r="B88" s="92" t="s">
        <v>61</v>
      </c>
      <c r="C88" s="136" t="s">
        <v>138</v>
      </c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8"/>
    </row>
    <row r="89" spans="1:17" ht="15" customHeight="1" thickBot="1" x14ac:dyDescent="0.3">
      <c r="A89" s="94"/>
      <c r="B89" s="92" t="s">
        <v>62</v>
      </c>
      <c r="C89" s="136" t="s">
        <v>139</v>
      </c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8"/>
    </row>
    <row r="90" spans="1:17" ht="15" customHeight="1" thickBot="1" x14ac:dyDescent="0.3">
      <c r="A90" s="94"/>
      <c r="B90" s="92" t="s">
        <v>63</v>
      </c>
      <c r="C90" s="136" t="s">
        <v>159</v>
      </c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8"/>
    </row>
    <row r="91" spans="1:17" ht="15" customHeight="1" thickBot="1" x14ac:dyDescent="0.3">
      <c r="A91" s="94"/>
      <c r="B91" s="92" t="s">
        <v>64</v>
      </c>
      <c r="C91" s="136" t="s">
        <v>161</v>
      </c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8"/>
    </row>
    <row r="92" spans="1:17" ht="15" customHeight="1" thickBot="1" x14ac:dyDescent="0.3">
      <c r="A92" s="94"/>
      <c r="B92" s="92" t="s">
        <v>65</v>
      </c>
      <c r="C92" s="136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8"/>
    </row>
    <row r="93" spans="1:17" ht="15" customHeight="1" thickBot="1" x14ac:dyDescent="0.3">
      <c r="A93" s="94"/>
      <c r="B93" s="92" t="s">
        <v>66</v>
      </c>
      <c r="C93" s="136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8"/>
    </row>
    <row r="94" spans="1:17" ht="15" customHeight="1" thickBot="1" x14ac:dyDescent="0.3">
      <c r="A94" s="94"/>
      <c r="B94" s="92" t="s">
        <v>67</v>
      </c>
      <c r="C94" s="136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8"/>
    </row>
    <row r="95" spans="1:17" ht="15" customHeight="1" thickBot="1" x14ac:dyDescent="0.3">
      <c r="A95" s="94"/>
      <c r="B95" s="92" t="s">
        <v>68</v>
      </c>
      <c r="C95" s="136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8"/>
    </row>
    <row r="96" spans="1:17" ht="15" customHeight="1" thickBot="1" x14ac:dyDescent="0.3">
      <c r="A96" s="94"/>
      <c r="B96" s="92" t="s">
        <v>69</v>
      </c>
      <c r="C96" s="136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8"/>
    </row>
    <row r="97" spans="1:20" s="86" customFormat="1" ht="15" customHeight="1" thickBot="1" x14ac:dyDescent="0.3">
      <c r="A97" s="94"/>
      <c r="B97" s="92" t="s">
        <v>70</v>
      </c>
      <c r="C97" s="136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8"/>
      <c r="O97" s="63"/>
      <c r="P97" s="132"/>
      <c r="Q97" s="63"/>
      <c r="R97" s="63"/>
      <c r="S97" s="63"/>
      <c r="T97" s="63"/>
    </row>
    <row r="98" spans="1:20" s="86" customFormat="1" ht="15" customHeight="1" thickBot="1" x14ac:dyDescent="0.3">
      <c r="A98" s="94"/>
      <c r="B98" s="92" t="s">
        <v>71</v>
      </c>
      <c r="C98" s="136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8"/>
      <c r="O98" s="63"/>
      <c r="P98" s="132"/>
      <c r="Q98" s="63"/>
      <c r="R98" s="63"/>
      <c r="S98" s="63"/>
      <c r="T98" s="63"/>
    </row>
    <row r="99" spans="1:20" ht="36" customHeight="1" thickBot="1" x14ac:dyDescent="0.3">
      <c r="A99" s="95"/>
      <c r="B99" s="92" t="s">
        <v>131</v>
      </c>
      <c r="C99" s="136" t="s">
        <v>132</v>
      </c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8"/>
    </row>
    <row r="100" spans="1:20" x14ac:dyDescent="0.25">
      <c r="C100" s="65"/>
      <c r="G100" s="65"/>
      <c r="J100" s="65"/>
      <c r="L100" s="65"/>
    </row>
    <row r="102" spans="1:20" x14ac:dyDescent="0.25">
      <c r="B102" s="96"/>
      <c r="C102" s="96"/>
      <c r="M102" s="86"/>
      <c r="N102" s="86"/>
    </row>
    <row r="103" spans="1:20" x14ac:dyDescent="0.25">
      <c r="B103" s="96"/>
      <c r="C103" s="96"/>
    </row>
  </sheetData>
  <autoFilter ref="A6:T73" xr:uid="{00000000-0009-0000-0000-000001000000}"/>
  <mergeCells count="18">
    <mergeCell ref="C99:N99"/>
    <mergeCell ref="C88:N88"/>
    <mergeCell ref="C89:N89"/>
    <mergeCell ref="C90:N90"/>
    <mergeCell ref="C91:N91"/>
    <mergeCell ref="C92:N92"/>
    <mergeCell ref="C93:N93"/>
    <mergeCell ref="C94:N94"/>
    <mergeCell ref="C95:N95"/>
    <mergeCell ref="C96:N96"/>
    <mergeCell ref="C97:N97"/>
    <mergeCell ref="C98:N98"/>
    <mergeCell ref="C87:N87"/>
    <mergeCell ref="A1:N1"/>
    <mergeCell ref="A2:N2"/>
    <mergeCell ref="A3:N3"/>
    <mergeCell ref="A85:N85"/>
    <mergeCell ref="C86:N86"/>
  </mergeCells>
  <pageMargins left="0.51181102362204722" right="0.51181102362204722" top="0.39370078740157483" bottom="0.39370078740157483" header="0.31496062992125984" footer="0.31496062992125984"/>
  <pageSetup paperSize="9" scale="3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1D94-5C94-4161-B575-78FB6D1434A7}">
  <sheetPr>
    <pageSetUpPr fitToPage="1"/>
  </sheetPr>
  <dimension ref="A1:T95"/>
  <sheetViews>
    <sheetView topLeftCell="A69" zoomScale="85" zoomScaleNormal="85" workbookViewId="0">
      <selection activeCell="K115" sqref="K115"/>
    </sheetView>
  </sheetViews>
  <sheetFormatPr defaultColWidth="7.7109375" defaultRowHeight="15" x14ac:dyDescent="0.25"/>
  <cols>
    <col min="1" max="1" width="60.42578125" style="11" customWidth="1"/>
    <col min="2" max="2" width="16.42578125" style="5" customWidth="1"/>
    <col min="3" max="3" width="16.28515625" style="5" customWidth="1"/>
    <col min="4" max="4" width="16.42578125" style="5" customWidth="1"/>
    <col min="5" max="11" width="16.28515625" style="5" customWidth="1"/>
    <col min="12" max="12" width="16.7109375" style="5" customWidth="1"/>
    <col min="13" max="13" width="17.140625" style="5" customWidth="1"/>
    <col min="14" max="14" width="17.28515625" style="5" customWidth="1"/>
    <col min="15" max="15" width="7.7109375" style="5"/>
    <col min="16" max="16" width="13.42578125" style="5" bestFit="1" customWidth="1"/>
    <col min="17" max="17" width="13.140625" style="5" bestFit="1" customWidth="1"/>
    <col min="18" max="19" width="7.7109375" style="5"/>
    <col min="20" max="20" width="9.85546875" style="5" bestFit="1" customWidth="1"/>
    <col min="21" max="16384" width="7.7109375" style="5"/>
  </cols>
  <sheetData>
    <row r="1" spans="1:17" s="1" customFormat="1" x14ac:dyDescent="0.25">
      <c r="A1" s="147" t="s">
        <v>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8"/>
    </row>
    <row r="2" spans="1:17" s="1" customFormat="1" x14ac:dyDescent="0.25">
      <c r="A2" s="147" t="s">
        <v>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8"/>
    </row>
    <row r="3" spans="1:17" s="1" customFormat="1" x14ac:dyDescent="0.25">
      <c r="A3" s="147" t="s">
        <v>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8"/>
    </row>
    <row r="4" spans="1:17" s="1" customFormat="1" x14ac:dyDescent="0.2">
      <c r="A4" s="19"/>
      <c r="B4" s="20"/>
      <c r="C4" s="18"/>
      <c r="D4" s="20"/>
      <c r="E4" s="18"/>
      <c r="F4" s="20"/>
      <c r="G4" s="2"/>
      <c r="H4" s="18"/>
      <c r="I4" s="18"/>
      <c r="J4" s="18"/>
      <c r="K4" s="18"/>
      <c r="L4" s="18"/>
      <c r="M4" s="18"/>
      <c r="N4" s="18"/>
      <c r="O4" s="18"/>
    </row>
    <row r="5" spans="1:17" s="1" customFormat="1" x14ac:dyDescent="0.25">
      <c r="A5" s="3"/>
      <c r="D5" s="21" t="s">
        <v>4</v>
      </c>
      <c r="E5" s="22" t="s">
        <v>134</v>
      </c>
      <c r="F5" s="22"/>
      <c r="G5" s="22"/>
      <c r="H5" s="22"/>
      <c r="I5" s="4"/>
      <c r="J5" s="4"/>
      <c r="K5" s="4"/>
      <c r="L5" s="4"/>
      <c r="M5" s="4"/>
      <c r="N5" s="18"/>
      <c r="O5" s="18"/>
    </row>
    <row r="6" spans="1:17" s="1" customFormat="1" x14ac:dyDescent="0.25">
      <c r="A6" s="19"/>
      <c r="B6" s="20"/>
      <c r="C6" s="18"/>
      <c r="D6" s="20"/>
      <c r="E6" s="18"/>
      <c r="F6" s="20"/>
      <c r="G6" s="18"/>
      <c r="H6" s="18"/>
      <c r="I6" s="18"/>
      <c r="J6" s="18"/>
      <c r="K6" s="18"/>
      <c r="L6" s="18"/>
      <c r="M6" s="18"/>
      <c r="N6" s="18"/>
      <c r="O6" s="18"/>
    </row>
    <row r="7" spans="1:17" s="1" customFormat="1" x14ac:dyDescent="0.25">
      <c r="A7" s="19"/>
      <c r="B7" s="20"/>
      <c r="C7" s="18"/>
      <c r="D7" s="20"/>
      <c r="E7" s="18"/>
      <c r="F7" s="20"/>
      <c r="G7" s="18"/>
      <c r="H7" s="18"/>
      <c r="I7" s="18"/>
      <c r="J7" s="18"/>
      <c r="K7" s="18"/>
      <c r="L7" s="18"/>
      <c r="M7" s="18"/>
      <c r="N7" s="18"/>
      <c r="O7" s="18"/>
    </row>
    <row r="8" spans="1:17" ht="18" x14ac:dyDescent="0.25">
      <c r="A8" s="148" t="s">
        <v>135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</row>
    <row r="9" spans="1:17" ht="20.25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7" s="9" customFormat="1" ht="15.75" x14ac:dyDescent="0.25">
      <c r="A10" s="8"/>
      <c r="B10" s="23" t="s">
        <v>5</v>
      </c>
      <c r="C10" s="23" t="s">
        <v>6</v>
      </c>
      <c r="D10" s="23" t="s">
        <v>7</v>
      </c>
      <c r="E10" s="23" t="s">
        <v>8</v>
      </c>
      <c r="F10" s="23" t="s">
        <v>9</v>
      </c>
      <c r="G10" s="23" t="s">
        <v>10</v>
      </c>
      <c r="H10" s="23" t="s">
        <v>11</v>
      </c>
      <c r="I10" s="23" t="s">
        <v>12</v>
      </c>
      <c r="J10" s="23" t="s">
        <v>13</v>
      </c>
      <c r="K10" s="23" t="s">
        <v>14</v>
      </c>
      <c r="L10" s="23" t="s">
        <v>15</v>
      </c>
      <c r="M10" s="23" t="s">
        <v>16</v>
      </c>
      <c r="N10" s="24" t="s">
        <v>17</v>
      </c>
    </row>
    <row r="11" spans="1:17" s="10" customFormat="1" ht="15.75" x14ac:dyDescent="0.25">
      <c r="A11" s="25" t="s">
        <v>18</v>
      </c>
      <c r="B11" s="26">
        <v>8053608.299999997</v>
      </c>
      <c r="C11" s="26">
        <f t="shared" ref="C11:E11" si="0">B59</f>
        <v>9124695.2399999984</v>
      </c>
      <c r="D11" s="26">
        <f t="shared" si="0"/>
        <v>10772258.059999999</v>
      </c>
      <c r="E11" s="26">
        <f t="shared" si="0"/>
        <v>12039241.099999998</v>
      </c>
      <c r="F11" s="26">
        <f t="shared" ref="F11:M11" si="1">E59</f>
        <v>12926681.329999998</v>
      </c>
      <c r="G11" s="26">
        <f t="shared" si="1"/>
        <v>13759043.33</v>
      </c>
      <c r="H11" s="26">
        <f t="shared" si="1"/>
        <v>13759043.33</v>
      </c>
      <c r="I11" s="26">
        <f t="shared" si="1"/>
        <v>13759043.33</v>
      </c>
      <c r="J11" s="26">
        <f t="shared" si="1"/>
        <v>13759043.33</v>
      </c>
      <c r="K11" s="26">
        <f t="shared" si="1"/>
        <v>13759043.33</v>
      </c>
      <c r="L11" s="26">
        <f t="shared" si="1"/>
        <v>13759043.33</v>
      </c>
      <c r="M11" s="26">
        <f t="shared" si="1"/>
        <v>13759043.33</v>
      </c>
      <c r="N11" s="27">
        <f>B11</f>
        <v>8053608.299999997</v>
      </c>
      <c r="Q11" s="133"/>
    </row>
    <row r="12" spans="1:17" x14ac:dyDescent="0.25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Q12" s="133"/>
    </row>
    <row r="13" spans="1:17" x14ac:dyDescent="0.25">
      <c r="A13" s="30" t="s">
        <v>19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Q13" s="133"/>
    </row>
    <row r="14" spans="1:17" x14ac:dyDescent="0.25">
      <c r="A14" s="32" t="s">
        <v>20</v>
      </c>
      <c r="B14" s="33">
        <v>5442890</v>
      </c>
      <c r="C14" s="33">
        <v>5442890</v>
      </c>
      <c r="D14" s="33">
        <v>5442890</v>
      </c>
      <c r="E14" s="33">
        <v>5442890</v>
      </c>
      <c r="F14" s="33">
        <v>5442890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5">
        <f t="shared" ref="N14:N21" si="2">SUM(B14:M14)</f>
        <v>27214450</v>
      </c>
      <c r="P14" s="12"/>
      <c r="Q14" s="133"/>
    </row>
    <row r="15" spans="1:17" x14ac:dyDescent="0.25">
      <c r="A15" s="32" t="s">
        <v>90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6">
        <v>0</v>
      </c>
      <c r="L15" s="33">
        <v>0</v>
      </c>
      <c r="M15" s="33">
        <v>0</v>
      </c>
      <c r="N15" s="35">
        <f t="shared" si="2"/>
        <v>0</v>
      </c>
      <c r="P15" s="12"/>
      <c r="Q15" s="133"/>
    </row>
    <row r="16" spans="1:17" x14ac:dyDescent="0.25">
      <c r="A16" s="32" t="s">
        <v>91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6">
        <v>0</v>
      </c>
      <c r="L16" s="33">
        <v>0</v>
      </c>
      <c r="M16" s="33">
        <v>0</v>
      </c>
      <c r="N16" s="35">
        <f t="shared" si="2"/>
        <v>0</v>
      </c>
      <c r="P16" s="12"/>
      <c r="Q16" s="133"/>
    </row>
    <row r="17" spans="1:20" x14ac:dyDescent="0.25">
      <c r="A17" s="32" t="s">
        <v>21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6">
        <v>0</v>
      </c>
      <c r="L17" s="33">
        <v>0</v>
      </c>
      <c r="M17" s="33">
        <v>0</v>
      </c>
      <c r="N17" s="35">
        <f t="shared" si="2"/>
        <v>0</v>
      </c>
      <c r="P17" s="12"/>
      <c r="Q17" s="133"/>
    </row>
    <row r="18" spans="1:20" x14ac:dyDescent="0.25">
      <c r="A18" s="32" t="s">
        <v>22</v>
      </c>
      <c r="B18" s="33">
        <v>106279.92</v>
      </c>
      <c r="C18" s="33">
        <v>102807.66</v>
      </c>
      <c r="D18" s="33">
        <v>143661.37</v>
      </c>
      <c r="E18" s="33">
        <v>138340.57</v>
      </c>
      <c r="F18" s="33">
        <f>134449.5+5.02+5.64+326.12+3.43+103.38+1423.8+9989.91</f>
        <v>146306.79999999999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5">
        <f t="shared" si="2"/>
        <v>637396.32000000007</v>
      </c>
      <c r="P18" s="12"/>
      <c r="Q18" s="133"/>
    </row>
    <row r="19" spans="1:20" x14ac:dyDescent="0.25">
      <c r="A19" s="32" t="s">
        <v>23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5">
        <f t="shared" si="2"/>
        <v>0</v>
      </c>
      <c r="P19" s="12"/>
      <c r="Q19" s="133"/>
    </row>
    <row r="20" spans="1:20" x14ac:dyDescent="0.25">
      <c r="A20" s="32" t="s">
        <v>24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5">
        <f t="shared" si="2"/>
        <v>0</v>
      </c>
      <c r="P20" s="12"/>
      <c r="Q20" s="133"/>
    </row>
    <row r="21" spans="1:20" x14ac:dyDescent="0.2">
      <c r="A21" s="32" t="s">
        <v>25</v>
      </c>
      <c r="B21" s="36">
        <v>1464.9</v>
      </c>
      <c r="C21" s="33">
        <v>1059.55</v>
      </c>
      <c r="D21" s="33">
        <v>813.2</v>
      </c>
      <c r="E21" s="33">
        <v>779</v>
      </c>
      <c r="F21" s="33">
        <v>934.8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5">
        <f t="shared" si="2"/>
        <v>5051.45</v>
      </c>
      <c r="P21" s="12"/>
      <c r="Q21" s="133"/>
      <c r="R21" s="98"/>
      <c r="S21" s="97"/>
      <c r="T21" s="2"/>
    </row>
    <row r="22" spans="1:20" s="10" customFormat="1" ht="15.75" x14ac:dyDescent="0.2">
      <c r="A22" s="38" t="s">
        <v>26</v>
      </c>
      <c r="B22" s="39">
        <f t="shared" ref="B22:N22" si="3">SUM(B14:B21)</f>
        <v>5550634.8200000003</v>
      </c>
      <c r="C22" s="39">
        <f t="shared" si="3"/>
        <v>5546757.21</v>
      </c>
      <c r="D22" s="39">
        <f t="shared" si="3"/>
        <v>5587364.5700000003</v>
      </c>
      <c r="E22" s="39">
        <f t="shared" si="3"/>
        <v>5582009.5700000003</v>
      </c>
      <c r="F22" s="39">
        <f t="shared" si="3"/>
        <v>5590131.5999999996</v>
      </c>
      <c r="G22" s="39">
        <f t="shared" si="3"/>
        <v>0</v>
      </c>
      <c r="H22" s="39">
        <f t="shared" si="3"/>
        <v>0</v>
      </c>
      <c r="I22" s="39">
        <f t="shared" si="3"/>
        <v>0</v>
      </c>
      <c r="J22" s="39">
        <f t="shared" si="3"/>
        <v>0</v>
      </c>
      <c r="K22" s="39">
        <f t="shared" si="3"/>
        <v>0</v>
      </c>
      <c r="L22" s="39">
        <f t="shared" si="3"/>
        <v>0</v>
      </c>
      <c r="M22" s="39">
        <f t="shared" si="3"/>
        <v>0</v>
      </c>
      <c r="N22" s="40">
        <f t="shared" si="3"/>
        <v>27856897.77</v>
      </c>
      <c r="P22" s="12"/>
      <c r="Q22" s="133"/>
      <c r="R22" s="98"/>
      <c r="S22" s="97"/>
      <c r="T22" s="99"/>
    </row>
    <row r="23" spans="1:20" x14ac:dyDescent="0.25">
      <c r="A23" s="28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P23" s="12"/>
      <c r="Q23" s="133"/>
    </row>
    <row r="24" spans="1:20" x14ac:dyDescent="0.2">
      <c r="A24" s="42" t="s">
        <v>27</v>
      </c>
      <c r="B24" s="31"/>
      <c r="C24" s="31"/>
      <c r="D24" s="31"/>
      <c r="E24" s="43"/>
      <c r="F24" s="43"/>
      <c r="G24" s="31"/>
      <c r="H24" s="31"/>
      <c r="I24" s="31"/>
      <c r="J24" s="31"/>
      <c r="K24" s="31"/>
      <c r="L24" s="31"/>
      <c r="M24" s="31"/>
      <c r="N24" s="31"/>
      <c r="P24" s="12"/>
      <c r="Q24" s="133"/>
      <c r="T24" s="2"/>
    </row>
    <row r="25" spans="1:20" ht="15.75" x14ac:dyDescent="0.25">
      <c r="A25" s="44" t="s">
        <v>28</v>
      </c>
      <c r="B25" s="45">
        <f t="shared" ref="B25:M25" si="4">SUM(B26:B33)</f>
        <v>2931115.04</v>
      </c>
      <c r="C25" s="45">
        <f t="shared" si="4"/>
        <v>2520201.9000000004</v>
      </c>
      <c r="D25" s="45">
        <f t="shared" si="4"/>
        <v>2611736.4300000002</v>
      </c>
      <c r="E25" s="45">
        <f t="shared" si="4"/>
        <v>2896960.59</v>
      </c>
      <c r="F25" s="45">
        <f t="shared" si="4"/>
        <v>2990405.3299999996</v>
      </c>
      <c r="G25" s="45">
        <f t="shared" si="4"/>
        <v>0</v>
      </c>
      <c r="H25" s="45">
        <f t="shared" si="4"/>
        <v>0</v>
      </c>
      <c r="I25" s="45">
        <f t="shared" si="4"/>
        <v>0</v>
      </c>
      <c r="J25" s="45">
        <f t="shared" si="4"/>
        <v>0</v>
      </c>
      <c r="K25" s="45">
        <f t="shared" si="4"/>
        <v>0</v>
      </c>
      <c r="L25" s="45">
        <f t="shared" si="4"/>
        <v>0</v>
      </c>
      <c r="M25" s="45">
        <f t="shared" si="4"/>
        <v>0</v>
      </c>
      <c r="N25" s="46">
        <f t="shared" ref="N25:N33" si="5">SUM(B25:M25)</f>
        <v>13950419.290000001</v>
      </c>
      <c r="P25" s="12"/>
      <c r="Q25" s="133"/>
    </row>
    <row r="26" spans="1:20" ht="15.75" x14ac:dyDescent="0.2">
      <c r="A26" s="32" t="s">
        <v>29</v>
      </c>
      <c r="B26" s="36">
        <v>1560701.45</v>
      </c>
      <c r="C26" s="37">
        <v>1483928.68</v>
      </c>
      <c r="D26" s="37">
        <v>1595831.47</v>
      </c>
      <c r="E26" s="37">
        <v>1738446.52</v>
      </c>
      <c r="F26" s="37">
        <v>1791833.2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6">
        <f t="shared" si="5"/>
        <v>8170741.3199999994</v>
      </c>
      <c r="P26" s="12"/>
      <c r="Q26" s="133"/>
    </row>
    <row r="27" spans="1:20" ht="15.75" x14ac:dyDescent="0.2">
      <c r="A27" s="32" t="s">
        <v>30</v>
      </c>
      <c r="B27" s="36">
        <v>281189.71999999997</v>
      </c>
      <c r="C27" s="37">
        <v>287121.90000000002</v>
      </c>
      <c r="D27" s="37">
        <v>307468.87</v>
      </c>
      <c r="E27" s="37">
        <v>302396.19</v>
      </c>
      <c r="F27" s="37">
        <v>301410.34999999998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46">
        <f t="shared" si="5"/>
        <v>1479587.0299999998</v>
      </c>
      <c r="P27" s="12"/>
      <c r="Q27" s="133"/>
    </row>
    <row r="28" spans="1:20" ht="15.75" x14ac:dyDescent="0.2">
      <c r="A28" s="32" t="s">
        <v>31</v>
      </c>
      <c r="B28" s="36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46">
        <f t="shared" si="5"/>
        <v>0</v>
      </c>
      <c r="P28" s="12"/>
      <c r="Q28" s="133"/>
    </row>
    <row r="29" spans="1:20" ht="15.75" x14ac:dyDescent="0.2">
      <c r="A29" s="32" t="s">
        <v>32</v>
      </c>
      <c r="B29" s="36">
        <v>858763.64</v>
      </c>
      <c r="C29" s="37">
        <v>604046.84</v>
      </c>
      <c r="D29" s="37">
        <v>534619.67000000004</v>
      </c>
      <c r="E29" s="37">
        <v>603871.93999999994</v>
      </c>
      <c r="F29" s="37">
        <v>708835.94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00">
        <f t="shared" si="5"/>
        <v>3310138.03</v>
      </c>
      <c r="P29" s="12"/>
      <c r="Q29" s="133"/>
    </row>
    <row r="30" spans="1:20" ht="15.75" x14ac:dyDescent="0.2">
      <c r="A30" s="32" t="s">
        <v>33</v>
      </c>
      <c r="B30" s="36">
        <v>52194.3</v>
      </c>
      <c r="C30" s="37">
        <v>37701.699999999997</v>
      </c>
      <c r="D30" s="37">
        <v>89291.13</v>
      </c>
      <c r="E30" s="37">
        <v>76098.73</v>
      </c>
      <c r="F30" s="37">
        <v>102492.34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00">
        <f t="shared" si="5"/>
        <v>357778.19999999995</v>
      </c>
      <c r="P30" s="12"/>
      <c r="Q30" s="133"/>
    </row>
    <row r="31" spans="1:20" ht="15.75" x14ac:dyDescent="0.2">
      <c r="A31" s="32" t="s">
        <v>34</v>
      </c>
      <c r="B31" s="36">
        <v>3413.32</v>
      </c>
      <c r="C31" s="37">
        <v>6943.43</v>
      </c>
      <c r="D31" s="37">
        <v>7227.66</v>
      </c>
      <c r="E31" s="37">
        <v>13350.33</v>
      </c>
      <c r="F31" s="37">
        <v>7977.78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46">
        <f t="shared" si="5"/>
        <v>38912.519999999997</v>
      </c>
      <c r="P31" s="60"/>
      <c r="Q31" s="133"/>
    </row>
    <row r="32" spans="1:20" ht="15.75" x14ac:dyDescent="0.2">
      <c r="A32" s="32" t="s">
        <v>35</v>
      </c>
      <c r="B32" s="36">
        <v>173196.45</v>
      </c>
      <c r="C32" s="37">
        <v>99250.61</v>
      </c>
      <c r="D32" s="37">
        <v>76088.89</v>
      </c>
      <c r="E32" s="37">
        <v>161923.04999999999</v>
      </c>
      <c r="F32" s="37">
        <v>75509.289999999994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46">
        <f t="shared" si="5"/>
        <v>585968.29</v>
      </c>
      <c r="P32" s="12"/>
      <c r="Q32" s="133"/>
    </row>
    <row r="33" spans="1:17" ht="15.75" x14ac:dyDescent="0.2">
      <c r="A33" s="32" t="s">
        <v>36</v>
      </c>
      <c r="B33" s="37">
        <v>1656.16</v>
      </c>
      <c r="C33" s="37">
        <v>1208.74</v>
      </c>
      <c r="D33" s="37">
        <v>1208.74</v>
      </c>
      <c r="E33" s="37">
        <v>873.83</v>
      </c>
      <c r="F33" s="37">
        <v>2346.4299999999998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46">
        <f t="shared" si="5"/>
        <v>7293.9</v>
      </c>
      <c r="P33" s="12"/>
      <c r="Q33" s="133"/>
    </row>
    <row r="34" spans="1:17" ht="15.75" x14ac:dyDescent="0.2">
      <c r="A34" s="32"/>
      <c r="B34" s="36"/>
      <c r="C34" s="34"/>
      <c r="D34" s="34"/>
      <c r="E34" s="37"/>
      <c r="F34" s="34"/>
      <c r="G34" s="34"/>
      <c r="H34" s="37"/>
      <c r="I34" s="34"/>
      <c r="J34" s="34"/>
      <c r="K34" s="34"/>
      <c r="L34" s="34"/>
      <c r="M34" s="34"/>
      <c r="N34" s="46"/>
      <c r="P34" s="12"/>
      <c r="Q34" s="133"/>
    </row>
    <row r="35" spans="1:17" ht="15.75" x14ac:dyDescent="0.25">
      <c r="A35" s="44" t="s">
        <v>37</v>
      </c>
      <c r="B35" s="45">
        <f t="shared" ref="B35:M35" si="6">SUM(B37:B39)</f>
        <v>767700.95000000007</v>
      </c>
      <c r="C35" s="45">
        <f>SUM(C37:C39)</f>
        <v>703192.25</v>
      </c>
      <c r="D35" s="45">
        <f>SUM(D37:D39)</f>
        <v>872501.97</v>
      </c>
      <c r="E35" s="45">
        <f>SUM(E36:E39)</f>
        <v>941807.22</v>
      </c>
      <c r="F35" s="45">
        <f t="shared" ref="F35" si="7">SUM(F37:F39)</f>
        <v>953799.36</v>
      </c>
      <c r="G35" s="45">
        <f t="shared" si="6"/>
        <v>0</v>
      </c>
      <c r="H35" s="45">
        <f t="shared" si="6"/>
        <v>0</v>
      </c>
      <c r="I35" s="45">
        <f t="shared" si="6"/>
        <v>0</v>
      </c>
      <c r="J35" s="45">
        <f t="shared" si="6"/>
        <v>0</v>
      </c>
      <c r="K35" s="45">
        <f t="shared" si="6"/>
        <v>0</v>
      </c>
      <c r="L35" s="45">
        <f t="shared" si="6"/>
        <v>0</v>
      </c>
      <c r="M35" s="45">
        <f t="shared" si="6"/>
        <v>0</v>
      </c>
      <c r="N35" s="46">
        <f t="shared" ref="N35:N54" si="8">SUM(B35:M35)</f>
        <v>4239001.75</v>
      </c>
      <c r="P35" s="12"/>
      <c r="Q35" s="133"/>
    </row>
    <row r="36" spans="1:17" ht="15.75" x14ac:dyDescent="0.2">
      <c r="A36" s="44" t="s">
        <v>38</v>
      </c>
      <c r="B36" s="45"/>
      <c r="C36" s="34"/>
      <c r="D36" s="34"/>
      <c r="E36" s="37"/>
      <c r="F36" s="34"/>
      <c r="G36" s="34"/>
      <c r="H36" s="37"/>
      <c r="I36" s="34"/>
      <c r="J36" s="34"/>
      <c r="K36" s="34"/>
      <c r="L36" s="34"/>
      <c r="M36" s="34"/>
      <c r="N36" s="46">
        <f t="shared" si="8"/>
        <v>0</v>
      </c>
      <c r="P36" s="12"/>
      <c r="Q36" s="133"/>
    </row>
    <row r="37" spans="1:17" ht="15.75" x14ac:dyDescent="0.25">
      <c r="A37" s="32" t="s">
        <v>39</v>
      </c>
      <c r="B37" s="36">
        <v>740828.18</v>
      </c>
      <c r="C37" s="36">
        <v>691834.95</v>
      </c>
      <c r="D37" s="36">
        <v>858141.97</v>
      </c>
      <c r="E37" s="36">
        <v>911119.03</v>
      </c>
      <c r="F37" s="36">
        <v>921668.59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46">
        <f t="shared" si="8"/>
        <v>4123592.7199999997</v>
      </c>
      <c r="P37" s="12"/>
      <c r="Q37" s="133"/>
    </row>
    <row r="38" spans="1:17" ht="15.75" x14ac:dyDescent="0.25">
      <c r="A38" s="32" t="s">
        <v>40</v>
      </c>
      <c r="B38" s="36">
        <v>1210</v>
      </c>
      <c r="C38" s="36">
        <v>0</v>
      </c>
      <c r="D38" s="36">
        <v>0</v>
      </c>
      <c r="E38" s="36">
        <v>1000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46">
        <f t="shared" si="8"/>
        <v>2210</v>
      </c>
      <c r="P38" s="12"/>
      <c r="Q38" s="133"/>
    </row>
    <row r="39" spans="1:17" ht="15.75" x14ac:dyDescent="0.25">
      <c r="A39" s="32" t="s">
        <v>41</v>
      </c>
      <c r="B39" s="36">
        <v>25662.77</v>
      </c>
      <c r="C39" s="36">
        <v>11357.3</v>
      </c>
      <c r="D39" s="36">
        <v>14360</v>
      </c>
      <c r="E39" s="36">
        <v>29688.19</v>
      </c>
      <c r="F39" s="36">
        <v>32130.77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46">
        <f t="shared" si="8"/>
        <v>113199.03</v>
      </c>
      <c r="P39" s="12"/>
      <c r="Q39" s="133"/>
    </row>
    <row r="40" spans="1:17" ht="15.75" x14ac:dyDescent="0.25">
      <c r="A40" s="44" t="s">
        <v>42</v>
      </c>
      <c r="B40" s="45">
        <f t="shared" ref="B40:M40" si="9">SUM(B41:B43)</f>
        <v>676565.42999999993</v>
      </c>
      <c r="C40" s="45">
        <f t="shared" si="9"/>
        <v>537807.43999999994</v>
      </c>
      <c r="D40" s="45">
        <f t="shared" si="9"/>
        <v>690369.01</v>
      </c>
      <c r="E40" s="45">
        <f t="shared" si="9"/>
        <v>650028.54</v>
      </c>
      <c r="F40" s="45">
        <f t="shared" si="9"/>
        <v>740565.85</v>
      </c>
      <c r="G40" s="45">
        <f t="shared" si="9"/>
        <v>0</v>
      </c>
      <c r="H40" s="45">
        <f t="shared" si="9"/>
        <v>0</v>
      </c>
      <c r="I40" s="45">
        <f t="shared" si="9"/>
        <v>0</v>
      </c>
      <c r="J40" s="45">
        <f t="shared" si="9"/>
        <v>0</v>
      </c>
      <c r="K40" s="45">
        <f t="shared" si="9"/>
        <v>0</v>
      </c>
      <c r="L40" s="45">
        <f t="shared" si="9"/>
        <v>0</v>
      </c>
      <c r="M40" s="45">
        <f t="shared" si="9"/>
        <v>0</v>
      </c>
      <c r="N40" s="46">
        <f t="shared" si="8"/>
        <v>3295336.27</v>
      </c>
      <c r="P40" s="12"/>
      <c r="Q40" s="133"/>
    </row>
    <row r="41" spans="1:17" ht="15.75" x14ac:dyDescent="0.2">
      <c r="A41" s="32" t="s">
        <v>43</v>
      </c>
      <c r="B41" s="36">
        <v>93851.4</v>
      </c>
      <c r="C41" s="37">
        <v>39720.22</v>
      </c>
      <c r="D41" s="37">
        <v>72390.28</v>
      </c>
      <c r="E41" s="37">
        <v>63746.080000000002</v>
      </c>
      <c r="F41" s="37">
        <v>73616.61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46">
        <f t="shared" si="8"/>
        <v>343324.58999999997</v>
      </c>
      <c r="P41" s="12"/>
      <c r="Q41" s="133"/>
    </row>
    <row r="42" spans="1:17" ht="15.75" x14ac:dyDescent="0.2">
      <c r="A42" s="32" t="s">
        <v>44</v>
      </c>
      <c r="B42" s="36">
        <v>181932.33</v>
      </c>
      <c r="C42" s="37">
        <v>133762.74</v>
      </c>
      <c r="D42" s="37">
        <v>288396.76</v>
      </c>
      <c r="E42" s="37">
        <v>180009.28</v>
      </c>
      <c r="F42" s="37">
        <v>152271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46">
        <f t="shared" si="8"/>
        <v>936372.11</v>
      </c>
      <c r="P42" s="12"/>
      <c r="Q42" s="133"/>
    </row>
    <row r="43" spans="1:17" ht="15.75" x14ac:dyDescent="0.2">
      <c r="A43" s="32" t="s">
        <v>45</v>
      </c>
      <c r="B43" s="36">
        <v>400781.7</v>
      </c>
      <c r="C43" s="37">
        <v>364324.48</v>
      </c>
      <c r="D43" s="37">
        <v>329581.96999999997</v>
      </c>
      <c r="E43" s="37">
        <v>406273.18</v>
      </c>
      <c r="F43" s="37">
        <v>514678.24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46">
        <f t="shared" si="8"/>
        <v>2015639.5699999998</v>
      </c>
      <c r="P43" s="12"/>
      <c r="Q43" s="133"/>
    </row>
    <row r="44" spans="1:17" ht="15.75" x14ac:dyDescent="0.25">
      <c r="A44" s="44" t="s">
        <v>46</v>
      </c>
      <c r="B44" s="45">
        <f t="shared" ref="B44:M44" si="10">SUM(B45:B47)</f>
        <v>0</v>
      </c>
      <c r="C44" s="45">
        <f t="shared" si="10"/>
        <v>0</v>
      </c>
      <c r="D44" s="45">
        <f t="shared" si="10"/>
        <v>12634</v>
      </c>
      <c r="E44" s="45">
        <f t="shared" si="10"/>
        <v>0</v>
      </c>
      <c r="F44" s="45">
        <f t="shared" si="10"/>
        <v>0</v>
      </c>
      <c r="G44" s="45">
        <f t="shared" si="10"/>
        <v>0</v>
      </c>
      <c r="H44" s="45">
        <f t="shared" si="10"/>
        <v>0</v>
      </c>
      <c r="I44" s="45">
        <f t="shared" si="10"/>
        <v>0</v>
      </c>
      <c r="J44" s="45">
        <f t="shared" si="10"/>
        <v>0</v>
      </c>
      <c r="K44" s="45">
        <f t="shared" si="10"/>
        <v>0</v>
      </c>
      <c r="L44" s="45">
        <f t="shared" si="10"/>
        <v>0</v>
      </c>
      <c r="M44" s="45">
        <f t="shared" si="10"/>
        <v>0</v>
      </c>
      <c r="N44" s="46">
        <f t="shared" si="8"/>
        <v>12634</v>
      </c>
      <c r="P44" s="12"/>
      <c r="Q44" s="133"/>
    </row>
    <row r="45" spans="1:17" ht="15.75" x14ac:dyDescent="0.2">
      <c r="A45" s="32" t="s">
        <v>47</v>
      </c>
      <c r="B45" s="37">
        <v>0</v>
      </c>
      <c r="C45" s="37">
        <v>0</v>
      </c>
      <c r="D45" s="37">
        <v>12634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46">
        <f t="shared" si="8"/>
        <v>12634</v>
      </c>
      <c r="P45" s="12"/>
      <c r="Q45" s="133"/>
    </row>
    <row r="46" spans="1:17" ht="15.75" x14ac:dyDescent="0.2">
      <c r="A46" s="32" t="s">
        <v>48</v>
      </c>
      <c r="B46" s="37">
        <v>0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46">
        <f t="shared" si="8"/>
        <v>0</v>
      </c>
      <c r="P46" s="12"/>
      <c r="Q46" s="133"/>
    </row>
    <row r="47" spans="1:17" ht="15.75" x14ac:dyDescent="0.2">
      <c r="A47" s="32" t="s">
        <v>49</v>
      </c>
      <c r="B47" s="37">
        <v>0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46">
        <f t="shared" si="8"/>
        <v>0</v>
      </c>
      <c r="P47" s="12"/>
      <c r="Q47" s="133"/>
    </row>
    <row r="48" spans="1:17" ht="15.75" x14ac:dyDescent="0.2">
      <c r="A48" s="32" t="s">
        <v>50</v>
      </c>
      <c r="B48" s="36">
        <v>81184.259999999995</v>
      </c>
      <c r="C48" s="37">
        <v>121170.46</v>
      </c>
      <c r="D48" s="37">
        <v>102470.76</v>
      </c>
      <c r="E48" s="37">
        <v>175011.61</v>
      </c>
      <c r="F48" s="37">
        <v>60489.120000000003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46">
        <f t="shared" si="8"/>
        <v>540326.21</v>
      </c>
      <c r="P48" s="12"/>
      <c r="Q48" s="133"/>
    </row>
    <row r="49" spans="1:17" ht="15.75" x14ac:dyDescent="0.2">
      <c r="A49" s="32" t="s">
        <v>51</v>
      </c>
      <c r="B49" s="36">
        <v>0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46">
        <f t="shared" si="8"/>
        <v>0</v>
      </c>
      <c r="P49" s="12"/>
      <c r="Q49" s="133"/>
    </row>
    <row r="50" spans="1:17" ht="15.75" x14ac:dyDescent="0.2">
      <c r="A50" s="32" t="s">
        <v>52</v>
      </c>
      <c r="B50" s="36">
        <v>0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46">
        <f t="shared" si="8"/>
        <v>0</v>
      </c>
      <c r="P50" s="12"/>
      <c r="Q50" s="133"/>
    </row>
    <row r="51" spans="1:17" ht="15.75" x14ac:dyDescent="0.2">
      <c r="A51" s="32" t="s">
        <v>53</v>
      </c>
      <c r="B51" s="36">
        <v>22982.2</v>
      </c>
      <c r="C51" s="37">
        <v>16659.259999999998</v>
      </c>
      <c r="D51" s="37">
        <v>30669.360000000001</v>
      </c>
      <c r="E51" s="37">
        <v>22838.38</v>
      </c>
      <c r="F51" s="37">
        <v>12509.94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46">
        <f t="shared" si="8"/>
        <v>105659.14000000001</v>
      </c>
      <c r="P51" s="12"/>
      <c r="Q51" s="133"/>
    </row>
    <row r="52" spans="1:17" ht="15.75" x14ac:dyDescent="0.2">
      <c r="A52" s="32" t="s">
        <v>54</v>
      </c>
      <c r="B52" s="36">
        <v>0</v>
      </c>
      <c r="C52" s="37">
        <v>0</v>
      </c>
      <c r="D52" s="37">
        <v>0</v>
      </c>
      <c r="E52" s="37">
        <v>7923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46">
        <f t="shared" si="8"/>
        <v>7923</v>
      </c>
      <c r="P52" s="12"/>
      <c r="Q52" s="133"/>
    </row>
    <row r="53" spans="1:17" ht="15.75" x14ac:dyDescent="0.2">
      <c r="A53" s="32" t="s">
        <v>55</v>
      </c>
      <c r="B53" s="36">
        <v>0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46">
        <f t="shared" si="8"/>
        <v>0</v>
      </c>
      <c r="P53" s="12"/>
      <c r="Q53" s="133"/>
    </row>
    <row r="54" spans="1:17" ht="15.75" x14ac:dyDescent="0.2">
      <c r="A54" s="32" t="s">
        <v>56</v>
      </c>
      <c r="B54" s="36">
        <v>0</v>
      </c>
      <c r="C54" s="37">
        <v>163.08000000000001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46">
        <f t="shared" si="8"/>
        <v>163.08000000000001</v>
      </c>
      <c r="P54" s="12"/>
      <c r="Q54" s="133"/>
    </row>
    <row r="55" spans="1:17" s="10" customFormat="1" ht="15.75" x14ac:dyDescent="0.25">
      <c r="A55" s="38" t="s">
        <v>0</v>
      </c>
      <c r="B55" s="39">
        <f t="shared" ref="B55:N55" si="11">B25+B44+B35+B40+B48+B49+B50+B51+B52+B53+B54</f>
        <v>4479547.88</v>
      </c>
      <c r="C55" s="39">
        <f t="shared" si="11"/>
        <v>3899194.39</v>
      </c>
      <c r="D55" s="39">
        <f t="shared" si="11"/>
        <v>4320381.53</v>
      </c>
      <c r="E55" s="39">
        <f t="shared" si="11"/>
        <v>4694569.34</v>
      </c>
      <c r="F55" s="39">
        <f t="shared" si="11"/>
        <v>4757769.5999999996</v>
      </c>
      <c r="G55" s="39">
        <f t="shared" si="11"/>
        <v>0</v>
      </c>
      <c r="H55" s="39">
        <f t="shared" si="11"/>
        <v>0</v>
      </c>
      <c r="I55" s="39">
        <f t="shared" si="11"/>
        <v>0</v>
      </c>
      <c r="J55" s="39">
        <f t="shared" si="11"/>
        <v>0</v>
      </c>
      <c r="K55" s="39">
        <f t="shared" si="11"/>
        <v>0</v>
      </c>
      <c r="L55" s="39">
        <f t="shared" si="11"/>
        <v>0</v>
      </c>
      <c r="M55" s="39">
        <f t="shared" si="11"/>
        <v>0</v>
      </c>
      <c r="N55" s="39">
        <f t="shared" si="11"/>
        <v>22151462.739999998</v>
      </c>
      <c r="P55" s="12"/>
      <c r="Q55" s="133"/>
    </row>
    <row r="56" spans="1:17" x14ac:dyDescent="0.25">
      <c r="A56" s="28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P56" s="12"/>
      <c r="Q56" s="133"/>
    </row>
    <row r="57" spans="1:17" s="10" customFormat="1" ht="15.75" x14ac:dyDescent="0.25">
      <c r="A57" s="38" t="s">
        <v>57</v>
      </c>
      <c r="B57" s="47">
        <f t="shared" ref="B57:N57" si="12">B22-B55</f>
        <v>1071086.9400000004</v>
      </c>
      <c r="C57" s="39">
        <f t="shared" si="12"/>
        <v>1647562.8199999998</v>
      </c>
      <c r="D57" s="39">
        <f t="shared" si="12"/>
        <v>1266983.04</v>
      </c>
      <c r="E57" s="39">
        <f t="shared" si="12"/>
        <v>887440.23000000045</v>
      </c>
      <c r="F57" s="39">
        <f t="shared" si="12"/>
        <v>832362</v>
      </c>
      <c r="G57" s="39">
        <f t="shared" si="12"/>
        <v>0</v>
      </c>
      <c r="H57" s="39">
        <f t="shared" si="12"/>
        <v>0</v>
      </c>
      <c r="I57" s="39">
        <f t="shared" si="12"/>
        <v>0</v>
      </c>
      <c r="J57" s="39">
        <f t="shared" si="12"/>
        <v>0</v>
      </c>
      <c r="K57" s="39">
        <f t="shared" si="12"/>
        <v>0</v>
      </c>
      <c r="L57" s="39">
        <f t="shared" si="12"/>
        <v>0</v>
      </c>
      <c r="M57" s="39">
        <f t="shared" si="12"/>
        <v>0</v>
      </c>
      <c r="N57" s="39">
        <f t="shared" si="12"/>
        <v>5705435.0300000012</v>
      </c>
      <c r="P57" s="12"/>
      <c r="Q57" s="133"/>
    </row>
    <row r="58" spans="1:17" x14ac:dyDescent="0.25">
      <c r="A58" s="28"/>
      <c r="B58" s="41"/>
      <c r="C58" s="41"/>
      <c r="D58" s="41"/>
      <c r="E58" s="41"/>
      <c r="F58" s="41"/>
      <c r="G58" s="41" t="s">
        <v>82</v>
      </c>
      <c r="H58" s="41"/>
      <c r="I58" s="41"/>
      <c r="J58" s="41"/>
      <c r="K58" s="41"/>
      <c r="L58" s="41"/>
      <c r="M58" s="41"/>
      <c r="N58" s="41"/>
      <c r="P58" s="12"/>
      <c r="Q58" s="133"/>
    </row>
    <row r="59" spans="1:17" s="11" customFormat="1" ht="15.75" x14ac:dyDescent="0.25">
      <c r="A59" s="38" t="s">
        <v>58</v>
      </c>
      <c r="B59" s="47">
        <f t="shared" ref="B59:N59" si="13">B11+B22-B55</f>
        <v>9124695.2399999984</v>
      </c>
      <c r="C59" s="39">
        <f t="shared" si="13"/>
        <v>10772258.059999999</v>
      </c>
      <c r="D59" s="39">
        <f t="shared" si="13"/>
        <v>12039241.099999998</v>
      </c>
      <c r="E59" s="39">
        <f t="shared" si="13"/>
        <v>12926681.329999998</v>
      </c>
      <c r="F59" s="39">
        <f t="shared" si="13"/>
        <v>13759043.33</v>
      </c>
      <c r="G59" s="39">
        <f t="shared" si="13"/>
        <v>13759043.33</v>
      </c>
      <c r="H59" s="39">
        <f t="shared" si="13"/>
        <v>13759043.33</v>
      </c>
      <c r="I59" s="39">
        <f t="shared" si="13"/>
        <v>13759043.33</v>
      </c>
      <c r="J59" s="39">
        <f t="shared" si="13"/>
        <v>13759043.33</v>
      </c>
      <c r="K59" s="39">
        <f t="shared" si="13"/>
        <v>13759043.33</v>
      </c>
      <c r="L59" s="39">
        <f t="shared" si="13"/>
        <v>13759043.33</v>
      </c>
      <c r="M59" s="39">
        <f t="shared" si="13"/>
        <v>13759043.33</v>
      </c>
      <c r="N59" s="39">
        <f t="shared" si="13"/>
        <v>13759043.329999994</v>
      </c>
      <c r="P59" s="12"/>
      <c r="Q59" s="133"/>
    </row>
    <row r="61" spans="1:17" ht="12.75" x14ac:dyDescent="0.2">
      <c r="A61" s="5"/>
      <c r="B61" s="12"/>
      <c r="C61" s="12"/>
      <c r="D61" s="12"/>
      <c r="E61" s="2"/>
      <c r="K61" s="13"/>
      <c r="M61" s="12"/>
    </row>
    <row r="62" spans="1:17" x14ac:dyDescent="0.25">
      <c r="M62" s="12"/>
    </row>
    <row r="63" spans="1:17" ht="13.5" customHeight="1" x14ac:dyDescent="0.25">
      <c r="A63" s="48" t="s">
        <v>59</v>
      </c>
      <c r="B63" s="49" t="s">
        <v>60</v>
      </c>
      <c r="C63" s="49" t="s">
        <v>61</v>
      </c>
      <c r="D63" s="49" t="s">
        <v>62</v>
      </c>
      <c r="E63" s="49" t="s">
        <v>63</v>
      </c>
      <c r="F63" s="49" t="s">
        <v>64</v>
      </c>
      <c r="G63" s="49" t="s">
        <v>65</v>
      </c>
      <c r="H63" s="49" t="s">
        <v>66</v>
      </c>
      <c r="I63" s="49" t="s">
        <v>67</v>
      </c>
      <c r="J63" s="49" t="s">
        <v>68</v>
      </c>
      <c r="K63" s="49" t="s">
        <v>69</v>
      </c>
      <c r="L63" s="49" t="s">
        <v>70</v>
      </c>
      <c r="M63" s="49" t="s">
        <v>71</v>
      </c>
    </row>
    <row r="64" spans="1:17" ht="13.5" customHeight="1" x14ac:dyDescent="0.25">
      <c r="A64" s="50" t="s">
        <v>72</v>
      </c>
      <c r="B64" s="51">
        <v>1.7</v>
      </c>
      <c r="C64" s="51">
        <v>164.78</v>
      </c>
      <c r="D64" s="51">
        <v>1.7</v>
      </c>
      <c r="E64" s="51">
        <v>1.7</v>
      </c>
      <c r="F64" s="51">
        <v>1.7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</row>
    <row r="65" spans="1:16" ht="13.5" customHeight="1" x14ac:dyDescent="0.25">
      <c r="A65" s="50" t="s">
        <v>73</v>
      </c>
      <c r="B65" s="51">
        <v>9124693.540000001</v>
      </c>
      <c r="C65" s="51">
        <v>10772093.279999997</v>
      </c>
      <c r="D65" s="51">
        <v>12039239.399999999</v>
      </c>
      <c r="E65" s="51">
        <v>12926679.629999999</v>
      </c>
      <c r="F65" s="51">
        <v>13759041.629999999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9">
        <v>0</v>
      </c>
    </row>
    <row r="66" spans="1:16" ht="13.5" customHeight="1" x14ac:dyDescent="0.25">
      <c r="A66" s="52" t="s">
        <v>74</v>
      </c>
      <c r="B66" s="51">
        <v>0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</row>
    <row r="67" spans="1:16" ht="13.5" customHeight="1" x14ac:dyDescent="0.25">
      <c r="A67" s="48" t="s">
        <v>75</v>
      </c>
      <c r="B67" s="53">
        <f t="shared" ref="B67:M67" si="14">SUM(B64:B66)</f>
        <v>9124695.2400000002</v>
      </c>
      <c r="C67" s="53">
        <f>SUM(C64:C66)</f>
        <v>10772258.059999997</v>
      </c>
      <c r="D67" s="53">
        <f t="shared" ref="D67:F67" si="15">SUM(D64:D66)</f>
        <v>12039241.099999998</v>
      </c>
      <c r="E67" s="53">
        <f t="shared" si="15"/>
        <v>12926681.329999998</v>
      </c>
      <c r="F67" s="53">
        <f t="shared" si="15"/>
        <v>13759043.329999998</v>
      </c>
      <c r="G67" s="53">
        <f t="shared" si="14"/>
        <v>0</v>
      </c>
      <c r="H67" s="53">
        <f t="shared" si="14"/>
        <v>0</v>
      </c>
      <c r="I67" s="53">
        <f t="shared" si="14"/>
        <v>0</v>
      </c>
      <c r="J67" s="53">
        <f t="shared" si="14"/>
        <v>0</v>
      </c>
      <c r="K67" s="53">
        <f t="shared" si="14"/>
        <v>0</v>
      </c>
      <c r="L67" s="53">
        <f t="shared" si="14"/>
        <v>0</v>
      </c>
      <c r="M67" s="53">
        <f t="shared" si="14"/>
        <v>0</v>
      </c>
    </row>
    <row r="68" spans="1:16" ht="13.5" customHeight="1" x14ac:dyDescent="0.25">
      <c r="N68" s="12"/>
    </row>
    <row r="69" spans="1:16" ht="13.5" customHeight="1" x14ac:dyDescent="0.25">
      <c r="A69" s="48" t="s">
        <v>76</v>
      </c>
    </row>
    <row r="70" spans="1:16" ht="13.5" customHeight="1" x14ac:dyDescent="0.25">
      <c r="A70" s="50" t="s">
        <v>54</v>
      </c>
      <c r="B70" s="51">
        <v>56493.8</v>
      </c>
      <c r="C70" s="51">
        <v>56961.78</v>
      </c>
      <c r="D70" s="51">
        <v>57379.58</v>
      </c>
      <c r="E70" s="51">
        <v>49920.26</v>
      </c>
      <c r="F70" s="51">
        <v>50355.4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</row>
    <row r="71" spans="1:16" ht="13.5" customHeight="1" x14ac:dyDescent="0.25">
      <c r="A71" s="50" t="s">
        <v>77</v>
      </c>
      <c r="B71" s="51">
        <v>9068201.4400000013</v>
      </c>
      <c r="C71" s="51">
        <v>10715296.279999999</v>
      </c>
      <c r="D71" s="51">
        <v>11981861.52</v>
      </c>
      <c r="E71" s="51">
        <v>12876761.069999998</v>
      </c>
      <c r="F71" s="51">
        <v>13708687.93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9">
        <v>0</v>
      </c>
    </row>
    <row r="72" spans="1:16" ht="13.5" customHeight="1" x14ac:dyDescent="0.25">
      <c r="A72" s="48" t="s">
        <v>75</v>
      </c>
      <c r="B72" s="53">
        <f t="shared" ref="B72:M72" si="16">SUM(B70:B71)</f>
        <v>9124695.2400000021</v>
      </c>
      <c r="C72" s="53">
        <f>SUM(C70:C71)</f>
        <v>10772258.059999999</v>
      </c>
      <c r="D72" s="53">
        <f t="shared" ref="D72:F72" si="17">SUM(D70:D71)</f>
        <v>12039241.1</v>
      </c>
      <c r="E72" s="53">
        <f t="shared" si="17"/>
        <v>12926681.329999998</v>
      </c>
      <c r="F72" s="53">
        <f t="shared" si="17"/>
        <v>13759043.33</v>
      </c>
      <c r="G72" s="53">
        <f t="shared" si="16"/>
        <v>0</v>
      </c>
      <c r="H72" s="53">
        <f t="shared" si="16"/>
        <v>0</v>
      </c>
      <c r="I72" s="53">
        <f t="shared" si="16"/>
        <v>0</v>
      </c>
      <c r="J72" s="53">
        <f t="shared" si="16"/>
        <v>0</v>
      </c>
      <c r="K72" s="53">
        <f t="shared" si="16"/>
        <v>0</v>
      </c>
      <c r="L72" s="53">
        <f t="shared" si="16"/>
        <v>0</v>
      </c>
      <c r="M72" s="53">
        <f t="shared" si="16"/>
        <v>0</v>
      </c>
    </row>
    <row r="73" spans="1:16" ht="13.5" customHeight="1" x14ac:dyDescent="0.25">
      <c r="B73" s="12"/>
      <c r="C73" s="12"/>
      <c r="F73" s="12"/>
      <c r="N73" s="12"/>
    </row>
    <row r="74" spans="1:16" ht="13.5" customHeight="1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1:16" ht="13.5" customHeight="1" x14ac:dyDescent="0.25">
      <c r="B75" s="12"/>
      <c r="C75" s="12"/>
      <c r="D75" s="12"/>
      <c r="E75" s="12"/>
      <c r="F75" s="12"/>
      <c r="G75" s="12"/>
      <c r="H75" s="12"/>
      <c r="J75" s="14"/>
      <c r="M75" s="12"/>
    </row>
    <row r="76" spans="1:16" ht="13.5" customHeight="1" x14ac:dyDescent="0.25">
      <c r="A76" s="54" t="s">
        <v>78</v>
      </c>
      <c r="E76" s="12"/>
      <c r="F76" s="12"/>
      <c r="G76" s="12"/>
      <c r="H76" s="12"/>
      <c r="I76" s="12"/>
      <c r="J76" s="14"/>
      <c r="K76" s="12"/>
    </row>
    <row r="77" spans="1:16" ht="12.75" customHeight="1" x14ac:dyDescent="0.25">
      <c r="A77" s="10"/>
      <c r="B77" s="15" t="s">
        <v>79</v>
      </c>
      <c r="E77" s="12"/>
      <c r="F77" s="12"/>
      <c r="J77" s="14"/>
      <c r="L77" s="12"/>
      <c r="M77" s="12"/>
    </row>
    <row r="78" spans="1:16" ht="12.75" x14ac:dyDescent="0.25">
      <c r="A78" s="50" t="s">
        <v>80</v>
      </c>
      <c r="B78" s="55" t="s">
        <v>64</v>
      </c>
      <c r="E78" s="12"/>
      <c r="F78" s="12"/>
      <c r="G78" s="12"/>
      <c r="J78" s="16"/>
      <c r="L78" s="12"/>
      <c r="P78" s="101"/>
    </row>
    <row r="79" spans="1:16" ht="12.75" x14ac:dyDescent="0.25">
      <c r="A79" s="50"/>
      <c r="B79" s="56"/>
      <c r="E79" s="12"/>
      <c r="F79" s="12"/>
    </row>
    <row r="80" spans="1:16" ht="12.75" x14ac:dyDescent="0.2">
      <c r="A80" s="50" t="s">
        <v>25</v>
      </c>
      <c r="B80" s="57">
        <f>SUM(B81:B81)</f>
        <v>934.8</v>
      </c>
      <c r="C80" s="62"/>
      <c r="E80" s="12"/>
      <c r="F80" s="12"/>
      <c r="H80" s="12"/>
      <c r="J80" s="17"/>
      <c r="K80" s="2"/>
    </row>
    <row r="81" spans="1:13" ht="12.75" x14ac:dyDescent="0.2">
      <c r="A81" s="58" t="s">
        <v>133</v>
      </c>
      <c r="B81" s="59">
        <v>934.8</v>
      </c>
      <c r="C81" s="62"/>
      <c r="E81" s="12"/>
      <c r="F81" s="12"/>
      <c r="J81" s="17"/>
      <c r="K81" s="2"/>
    </row>
    <row r="82" spans="1:13" ht="12" customHeight="1" x14ac:dyDescent="0.2">
      <c r="A82" s="58"/>
      <c r="B82" s="59"/>
      <c r="C82" s="62"/>
      <c r="J82" s="17"/>
      <c r="K82" s="2"/>
    </row>
    <row r="83" spans="1:13" ht="12" customHeight="1" x14ac:dyDescent="0.25">
      <c r="A83" s="50" t="s">
        <v>36</v>
      </c>
      <c r="B83" s="57">
        <f>B84+B85</f>
        <v>2346.4299999999998</v>
      </c>
      <c r="E83" s="12"/>
    </row>
    <row r="84" spans="1:13" ht="12.75" x14ac:dyDescent="0.25">
      <c r="A84" s="58" t="s">
        <v>81</v>
      </c>
      <c r="B84" s="59">
        <v>50</v>
      </c>
      <c r="C84" s="62"/>
      <c r="E84" s="12"/>
    </row>
    <row r="85" spans="1:13" x14ac:dyDescent="0.2">
      <c r="A85" s="58" t="s">
        <v>83</v>
      </c>
      <c r="B85" s="59">
        <v>2296.4299999999998</v>
      </c>
      <c r="D85" s="61"/>
      <c r="E85" s="12"/>
    </row>
    <row r="86" spans="1:13" ht="12.75" x14ac:dyDescent="0.25">
      <c r="A86" s="50"/>
      <c r="B86" s="57"/>
    </row>
    <row r="87" spans="1:13" ht="12.75" x14ac:dyDescent="0.25">
      <c r="A87" s="50" t="s">
        <v>56</v>
      </c>
      <c r="B87" s="57">
        <f>SUM(B88)</f>
        <v>0</v>
      </c>
    </row>
    <row r="88" spans="1:13" ht="12.75" x14ac:dyDescent="0.25">
      <c r="A88" s="58"/>
      <c r="B88" s="59"/>
      <c r="C88" s="62"/>
    </row>
    <row r="89" spans="1:13" ht="12.75" x14ac:dyDescent="0.25">
      <c r="A89" s="50"/>
      <c r="B89" s="57"/>
    </row>
    <row r="90" spans="1:13" ht="12.75" x14ac:dyDescent="0.25">
      <c r="A90" s="50" t="s">
        <v>52</v>
      </c>
      <c r="B90" s="57">
        <f>B91</f>
        <v>0</v>
      </c>
    </row>
    <row r="91" spans="1:13" ht="12.75" x14ac:dyDescent="0.25">
      <c r="A91" s="58"/>
      <c r="B91" s="59"/>
    </row>
    <row r="92" spans="1:13" ht="32.25" customHeight="1" x14ac:dyDescent="0.25">
      <c r="A92" s="103" t="s">
        <v>160</v>
      </c>
      <c r="B92" s="104"/>
      <c r="E92" s="12"/>
    </row>
    <row r="93" spans="1:13" ht="12.75" x14ac:dyDescent="0.25">
      <c r="A93" s="58"/>
      <c r="B93" s="59"/>
      <c r="E93" s="12"/>
      <c r="F93" s="102"/>
      <c r="G93" s="102"/>
      <c r="H93" s="102"/>
      <c r="I93" s="102"/>
      <c r="J93" s="102"/>
      <c r="K93" s="102"/>
      <c r="L93" s="102"/>
      <c r="M93" s="102"/>
    </row>
    <row r="94" spans="1:13" ht="12.75" customHeight="1" x14ac:dyDescent="0.25"/>
    <row r="95" spans="1:13" ht="12.75" customHeight="1" x14ac:dyDescent="0.25"/>
  </sheetData>
  <mergeCells count="4">
    <mergeCell ref="A1:N1"/>
    <mergeCell ref="A2:N2"/>
    <mergeCell ref="A3:N3"/>
    <mergeCell ref="A8:N8"/>
  </mergeCells>
  <pageMargins left="0.39370078740157483" right="0.39370078740157483" top="0.59055118110236227" bottom="0.59055118110236227" header="0.31496062992125984" footer="0.11811023622047245"/>
  <pageSetup paperSize="9" scale="3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895CD4-63E1-4C7D-874F-6BA92B44D9C5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19e69222-c798-4ef3-8558-a077bee61874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4C389FC-BB48-435E-ADAF-16477ED083C1}"/>
</file>

<file path=customXml/itemProps3.xml><?xml version="1.0" encoding="utf-8"?>
<ds:datastoreItem xmlns:ds="http://schemas.openxmlformats.org/officeDocument/2006/customXml" ds:itemID="{E292C8DF-0EF5-4245-AC3D-1E0593E676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Demonst Contábil</vt:lpstr>
      <vt:lpstr>Demonst FC</vt:lpstr>
      <vt:lpstr>'Demonst Contábil'!Area_de_impressao</vt:lpstr>
      <vt:lpstr>'Demonst FC'!Area_de_impressao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tforcan</dc:creator>
  <cp:lastModifiedBy>Daniela Sousa de Brito Ignacio</cp:lastModifiedBy>
  <cp:lastPrinted>2026-06-29T13:34:28Z</cp:lastPrinted>
  <dcterms:created xsi:type="dcterms:W3CDTF">2010-03-08T12:18:22Z</dcterms:created>
  <dcterms:modified xsi:type="dcterms:W3CDTF">2026-06-29T13:34:43Z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