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Geral\Geral\Portal da Transparência - Controladoria\6 - Contratos de Gestão\Perdizes\Prestações de Contas Mensais\"/>
    </mc:Choice>
  </mc:AlternateContent>
  <xr:revisionPtr revIDLastSave="0" documentId="13_ncr:1_{D698F38F-B9F2-412D-80A8-2681A1BC1EF5}" xr6:coauthVersionLast="47" xr6:coauthVersionMax="47" xr10:uidLastSave="{00000000-0000-0000-0000-000000000000}"/>
  <bookViews>
    <workbookView xWindow="-120" yWindow="-120" windowWidth="29040" windowHeight="15720" tabRatio="742" firstSheet="1" activeTab="7" xr2:uid="{00000000-000D-0000-FFFF-FFFF00000000}"/>
  </bookViews>
  <sheets>
    <sheet name="ICESP-CGs OP 88700_701" sheetId="11" state="hidden" r:id="rId1"/>
    <sheet name="Balanço OP" sheetId="26" r:id="rId2"/>
    <sheet name="DRE OP" sheetId="27" r:id="rId3"/>
    <sheet name="Balanço NOP " sheetId="24" r:id="rId4"/>
    <sheet name="DRE NOP" sheetId="25" r:id="rId5"/>
    <sheet name="DFC" sheetId="21" r:id="rId6"/>
    <sheet name="DFC NOP" sheetId="23" r:id="rId7"/>
    <sheet name="CONCILIAÇÃO" sheetId="22" r:id="rId8"/>
  </sheets>
  <externalReferences>
    <externalReference r:id="rId9"/>
    <externalReference r:id="rId10"/>
  </externalReferences>
  <definedNames>
    <definedName name="_xlnm._FilterDatabase" localSheetId="3" hidden="1">'Balanço NOP '!$A$8:$A$27</definedName>
    <definedName name="_xlnm._FilterDatabase" localSheetId="1" hidden="1">'Balanço OP'!$A$8:$A$29</definedName>
    <definedName name="_xlnm._FilterDatabase" localSheetId="4" hidden="1">'DRE NOP'!$B$8:$B$14</definedName>
    <definedName name="_xlnm._FilterDatabase" localSheetId="2" hidden="1">'DRE OP'!$A$8:$A$14</definedName>
    <definedName name="A" localSheetId="5">#REF!</definedName>
    <definedName name="A" localSheetId="6">#REF!</definedName>
    <definedName name="A" localSheetId="0">#REF!</definedName>
    <definedName name="A">#REF!</definedName>
    <definedName name="AAAAAAAAAAA" localSheetId="5">#REF!</definedName>
    <definedName name="AAAAAAAAAAA" localSheetId="6">#REF!</definedName>
    <definedName name="AAAAAAAAAAA" localSheetId="0">#REF!</definedName>
    <definedName name="AAAAAAAAAAA">#REF!</definedName>
    <definedName name="_xlnm.Print_Area" localSheetId="7">CONCILIAÇÃO!$A$1:$J$19</definedName>
    <definedName name="_xlnm.Print_Area" localSheetId="5">DFC!$A$1:$K$42</definedName>
    <definedName name="_xlnm.Print_Area" localSheetId="6">'DFC NOP'!$A$1:$K$42</definedName>
    <definedName name="_xlnm.Print_Area" localSheetId="0">'ICESP-CGs OP 88700_701'!$A$1:$Q$40</definedName>
    <definedName name="B" localSheetId="5">#REF!</definedName>
    <definedName name="B" localSheetId="6">#REF!</definedName>
    <definedName name="B" localSheetId="0">#REF!</definedName>
    <definedName name="B">#REF!</definedName>
    <definedName name="b110000000000">#REF!</definedName>
    <definedName name="bbbbbbbbbbbbbbb" localSheetId="5">#REF!</definedName>
    <definedName name="bbbbbbbbbbbbbbb" localSheetId="6">#REF!</definedName>
    <definedName name="bbbbbbbbbbbbbbb" localSheetId="0">#REF!</definedName>
    <definedName name="bbbbbbbbbbbbbbb">#REF!</definedName>
    <definedName name="CONSOL_HIERARQUIZADO_HCOP" localSheetId="5">#REF!</definedName>
    <definedName name="CONSOL_HIERARQUIZADO_HCOP" localSheetId="6">#REF!</definedName>
    <definedName name="CONSOL_HIERARQUIZADO_HCOP" localSheetId="0">#REF!</definedName>
    <definedName name="CONSOL_HIERARQUIZADO_HCOP">#REF!</definedName>
    <definedName name="CONSOLIDADO" localSheetId="5">#REF!</definedName>
    <definedName name="CONSOLIDADO" localSheetId="6">#REF!</definedName>
    <definedName name="CONSOLIDADO" localSheetId="0">#REF!</definedName>
    <definedName name="CONSOLIDADO">#REF!</definedName>
    <definedName name="CRIS" localSheetId="5">#REF!</definedName>
    <definedName name="CRIS" localSheetId="6">#REF!</definedName>
    <definedName name="CRIS" localSheetId="0">#REF!</definedName>
    <definedName name="CRIS">#REF!</definedName>
    <definedName name="E" localSheetId="5">#REF!</definedName>
    <definedName name="E" localSheetId="6">#REF!</definedName>
    <definedName name="E" localSheetId="0">#REF!</definedName>
    <definedName name="E">#REF!</definedName>
    <definedName name="e_consolidado_hier_completa" localSheetId="5">#REF!</definedName>
    <definedName name="e_consolidado_hier_completa" localSheetId="6">#REF!</definedName>
    <definedName name="e_consolidado_hier_completa" localSheetId="0">#REF!</definedName>
    <definedName name="e_consolidado_hier_completa">#REF!</definedName>
    <definedName name="e_consolidado_julho07_hier_completa" localSheetId="5">#REF!</definedName>
    <definedName name="e_consolidado_julho07_hier_completa" localSheetId="6">#REF!</definedName>
    <definedName name="e_consolidado_julho07_hier_completa" localSheetId="0">#REF!</definedName>
    <definedName name="e_consolidado_julho07_hier_completa">#REF!</definedName>
    <definedName name="e_saldo_total_julh07_hier_completa" localSheetId="5">#REF!</definedName>
    <definedName name="e_saldo_total_julh07_hier_completa" localSheetId="6">#REF!</definedName>
    <definedName name="e_saldo_total_julh07_hier_completa" localSheetId="0">#REF!</definedName>
    <definedName name="e_saldo_total_julh07_hier_completa">#REF!</definedName>
    <definedName name="F" localSheetId="5">#REF!</definedName>
    <definedName name="F" localSheetId="6">#REF!</definedName>
    <definedName name="F" localSheetId="0">#REF!</definedName>
    <definedName name="F">#REF!</definedName>
    <definedName name="FFFFFFF" localSheetId="5">#REF!</definedName>
    <definedName name="FFFFFFF" localSheetId="6">#REF!</definedName>
    <definedName name="FFFFFFF" localSheetId="0">#REF!</definedName>
    <definedName name="FFFFFFF">#REF!</definedName>
    <definedName name="FFFFFFFFFFFFFFFFFF" localSheetId="5">#REF!</definedName>
    <definedName name="FFFFFFFFFFFFFFFFFF" localSheetId="6">#REF!</definedName>
    <definedName name="FFFFFFFFFFFFFFFFFF" localSheetId="0">#REF!</definedName>
    <definedName name="FFFFFFFFFFFFFFFFFF">#REF!</definedName>
    <definedName name="fppfpfpfp" localSheetId="5">#REF!</definedName>
    <definedName name="fppfpfpfp" localSheetId="6">#REF!</definedName>
    <definedName name="fppfpfpfp" localSheetId="0">#REF!</definedName>
    <definedName name="fppfpfpfp">#REF!</definedName>
    <definedName name="ggg" localSheetId="5">#REF!</definedName>
    <definedName name="ggg" localSheetId="6">#REF!</definedName>
    <definedName name="ggg" localSheetId="0">#REF!</definedName>
    <definedName name="ggg">#REF!</definedName>
    <definedName name="GR" localSheetId="5">#REF!</definedName>
    <definedName name="GR" localSheetId="6">#REF!</definedName>
    <definedName name="GR" localSheetId="0">#REF!</definedName>
    <definedName name="GR">#REF!</definedName>
    <definedName name="ICESP_DFC___CONSOL_HIERAR" localSheetId="5">#REF!</definedName>
    <definedName name="ICESP_DFC___CONSOL_HIERAR" localSheetId="6">#REF!</definedName>
    <definedName name="ICESP_DFC___CONSOL_HIERAR" localSheetId="0">#REF!</definedName>
    <definedName name="ICESP_DFC___CONSOL_HIERAR">#REF!</definedName>
    <definedName name="já" localSheetId="5">#REF!</definedName>
    <definedName name="já" localSheetId="6">#REF!</definedName>
    <definedName name="já" localSheetId="0">#REF!</definedName>
    <definedName name="já">#REF!</definedName>
    <definedName name="jjjjjjjjjjjjjjjjjjjjj" localSheetId="5">#REF!</definedName>
    <definedName name="jjjjjjjjjjjjjjjjjjjjj" localSheetId="6">#REF!</definedName>
    <definedName name="jjjjjjjjjjjjjjjjjjjjj" localSheetId="0">#REF!</definedName>
    <definedName name="jjjjjjjjjjjjjjjjjjjjj">#REF!</definedName>
    <definedName name="k" localSheetId="5">#REF!</definedName>
    <definedName name="k" localSheetId="6">#REF!</definedName>
    <definedName name="k" localSheetId="0">#REF!</definedName>
    <definedName name="k">#REF!</definedName>
    <definedName name="LDLDLDLDLD" localSheetId="5">#REF!</definedName>
    <definedName name="LDLDLDLDLD" localSheetId="6">#REF!</definedName>
    <definedName name="LDLDLDLDLD" localSheetId="0">#REF!</definedName>
    <definedName name="LDLDLDLDLD">#REF!</definedName>
    <definedName name="LL" localSheetId="5">#REF!</definedName>
    <definedName name="LL" localSheetId="6">#REF!</definedName>
    <definedName name="LL" localSheetId="0">#REF!</definedName>
    <definedName name="LL">#REF!</definedName>
    <definedName name="mmmm" localSheetId="5">#REF!</definedName>
    <definedName name="mmmm" localSheetId="6">#REF!</definedName>
    <definedName name="mmmm" localSheetId="0">#REF!</definedName>
    <definedName name="mmmm">#REF!</definedName>
    <definedName name="N___Consolidado_ICESP_HIER" localSheetId="5">#REF!</definedName>
    <definedName name="N___Consolidado_ICESP_HIER" localSheetId="6">#REF!</definedName>
    <definedName name="N___Consolidado_ICESP_HIER" localSheetId="0">#REF!</definedName>
    <definedName name="N___Consolidado_ICESP_HIER">#REF!</definedName>
    <definedName name="o" localSheetId="5">#REF!</definedName>
    <definedName name="o" localSheetId="6">#REF!</definedName>
    <definedName name="o" localSheetId="0">#REF!</definedName>
    <definedName name="o">#REF!</definedName>
    <definedName name="tb" localSheetId="5">#REF!</definedName>
    <definedName name="tb" localSheetId="6">#REF!</definedName>
    <definedName name="tb" localSheetId="0">#REF!</definedName>
    <definedName name="tb">#REF!</definedName>
    <definedName name="tbCG" localSheetId="5">[1]Plan1!$J$5:$K$1422</definedName>
    <definedName name="tbCG" localSheetId="6">[1]Plan1!$J$5:$K$1422</definedName>
    <definedName name="tbCG">[2]Plan1!$J$5:$K$1422</definedName>
    <definedName name="tbEspTit" localSheetId="5">[1]Plan1!$A$5:$B$7</definedName>
    <definedName name="tbEspTit" localSheetId="6">[1]Plan1!$A$5:$B$7</definedName>
    <definedName name="tbEspTit">[2]Plan1!$A$5:$B$7</definedName>
    <definedName name="tbTpReceita" localSheetId="5">[1]Plan1!$D$5:$E$10</definedName>
    <definedName name="tbTpReceita" localSheetId="6">[1]Plan1!$D$5:$E$10</definedName>
    <definedName name="tbTpReceita">[2]Plan1!$D$5:$E$10</definedName>
    <definedName name="z" localSheetId="5">#REF!</definedName>
    <definedName name="z" localSheetId="6">#REF!</definedName>
    <definedName name="z" localSheetId="0">#REF!</definedName>
    <definedName name="z">#REF!</definedName>
    <definedName name="ZZ_DISTR_AIH_CONTR_DEZ2005" localSheetId="5">#REF!</definedName>
    <definedName name="ZZ_DISTR_AIH_CONTR_DEZ2005" localSheetId="6">#REF!</definedName>
    <definedName name="ZZ_DISTR_AIH_CONTR_DEZ2005" localSheetId="0">#REF!</definedName>
    <definedName name="ZZ_DISTR_AIH_CONTR_DEZ2005">#REF!</definedName>
    <definedName name="ZZ_DISTR_AIH_CONTR_JAN2006" localSheetId="5">#REF!</definedName>
    <definedName name="ZZ_DISTR_AIH_CONTR_JAN2006" localSheetId="6">#REF!</definedName>
    <definedName name="ZZ_DISTR_AIH_CONTR_JAN2006" localSheetId="0">#REF!</definedName>
    <definedName name="ZZ_DISTR_AIH_CONTR_JAN2006">#REF!</definedName>
    <definedName name="ZZ_DISTR_AMB_CONTR_DEZ2005" localSheetId="5">#REF!</definedName>
    <definedName name="ZZ_DISTR_AMB_CONTR_DEZ2005" localSheetId="6">#REF!</definedName>
    <definedName name="ZZ_DISTR_AMB_CONTR_DEZ2005" localSheetId="0">#REF!</definedName>
    <definedName name="ZZ_DISTR_AMB_CONTR_DEZ2005">#REF!</definedName>
    <definedName name="ZZ_DISTR_AMB_CONTR_JAN2006" localSheetId="5">#REF!</definedName>
    <definedName name="ZZ_DISTR_AMB_CONTR_JAN2006" localSheetId="6">#REF!</definedName>
    <definedName name="ZZ_DISTR_AMB_CONTR_JAN2006" localSheetId="0">#REF!</definedName>
    <definedName name="ZZ_DISTR_AMB_CONTR_JAN2006">#REF!</definedName>
    <definedName name="ZZ_DISTR_CONTR_AMB_JAN2006_Sem_coincidentes_ZZ_DISTR_AMB_CONTR_J" localSheetId="5">#REF!</definedName>
    <definedName name="ZZ_DISTR_CONTR_AMB_JAN2006_Sem_coincidentes_ZZ_DISTR_AMB_CONTR_J" localSheetId="6">#REF!</definedName>
    <definedName name="ZZ_DISTR_CONTR_AMB_JAN2006_Sem_coincidentes_ZZ_DISTR_AMB_CONTR_J" localSheetId="0">#REF!</definedName>
    <definedName name="ZZ_DISTR_CONTR_AMB_JAN2006_Sem_coincidentes_ZZ_DISTR_AMB_CONTR_J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30" i="27" l="1"/>
  <c r="J28" i="27"/>
  <c r="J27" i="27"/>
  <c r="J26" i="27"/>
  <c r="I26" i="27"/>
  <c r="H26" i="27"/>
  <c r="G26" i="27"/>
  <c r="F26" i="27"/>
  <c r="E26" i="27"/>
  <c r="D26" i="27"/>
  <c r="C26" i="27"/>
  <c r="B26" i="27"/>
  <c r="G24" i="27"/>
  <c r="G30" i="27" s="1"/>
  <c r="F24" i="27"/>
  <c r="J22" i="27"/>
  <c r="D22" i="27"/>
  <c r="J21" i="27"/>
  <c r="J20" i="27"/>
  <c r="J19" i="27"/>
  <c r="J18" i="27"/>
  <c r="J17" i="27"/>
  <c r="J16" i="27"/>
  <c r="J15" i="27"/>
  <c r="J14" i="27"/>
  <c r="I13" i="27"/>
  <c r="H13" i="27"/>
  <c r="G13" i="27"/>
  <c r="F13" i="27"/>
  <c r="E13" i="27"/>
  <c r="D13" i="27"/>
  <c r="C13" i="27"/>
  <c r="B13" i="27"/>
  <c r="J13" i="27" s="1"/>
  <c r="J11" i="27"/>
  <c r="J10" i="27"/>
  <c r="J9" i="27"/>
  <c r="I8" i="27"/>
  <c r="I24" i="27" s="1"/>
  <c r="I30" i="27" s="1"/>
  <c r="H8" i="27"/>
  <c r="H24" i="27" s="1"/>
  <c r="H30" i="27" s="1"/>
  <c r="G8" i="27"/>
  <c r="F8" i="27"/>
  <c r="E8" i="27"/>
  <c r="E24" i="27" s="1"/>
  <c r="E30" i="27" s="1"/>
  <c r="D8" i="27"/>
  <c r="D24" i="27" s="1"/>
  <c r="D30" i="27" s="1"/>
  <c r="C8" i="27"/>
  <c r="C24" i="27" s="1"/>
  <c r="C30" i="27" s="1"/>
  <c r="B8" i="27"/>
  <c r="J8" i="27" s="1"/>
  <c r="J24" i="27" s="1"/>
  <c r="J30" i="27" s="1"/>
  <c r="I27" i="26"/>
  <c r="H27" i="26"/>
  <c r="G27" i="26"/>
  <c r="F27" i="26"/>
  <c r="E27" i="26"/>
  <c r="D27" i="26"/>
  <c r="D18" i="26" s="1"/>
  <c r="C27" i="26"/>
  <c r="B27" i="26"/>
  <c r="I25" i="26"/>
  <c r="H25" i="26"/>
  <c r="G25" i="26"/>
  <c r="F25" i="26"/>
  <c r="E25" i="26"/>
  <c r="I19" i="26"/>
  <c r="H19" i="26"/>
  <c r="G19" i="26"/>
  <c r="F19" i="26"/>
  <c r="F18" i="26" s="1"/>
  <c r="E19" i="26"/>
  <c r="E18" i="26" s="1"/>
  <c r="D19" i="26"/>
  <c r="C19" i="26"/>
  <c r="B19" i="26"/>
  <c r="I18" i="26"/>
  <c r="H18" i="26"/>
  <c r="G18" i="26"/>
  <c r="C18" i="26"/>
  <c r="B18" i="26"/>
  <c r="I15" i="26"/>
  <c r="I8" i="26" s="1"/>
  <c r="H15" i="26"/>
  <c r="G15" i="26"/>
  <c r="F15" i="26"/>
  <c r="E15" i="26"/>
  <c r="E8" i="26" s="1"/>
  <c r="D15" i="26"/>
  <c r="D8" i="26" s="1"/>
  <c r="C15" i="26"/>
  <c r="C8" i="26" s="1"/>
  <c r="B15" i="26"/>
  <c r="D11" i="26"/>
  <c r="I9" i="26"/>
  <c r="H9" i="26"/>
  <c r="G9" i="26"/>
  <c r="G8" i="26" s="1"/>
  <c r="F9" i="26"/>
  <c r="F8" i="26" s="1"/>
  <c r="E9" i="26"/>
  <c r="D9" i="26"/>
  <c r="C9" i="26"/>
  <c r="B9" i="26"/>
  <c r="H8" i="26"/>
  <c r="B8" i="26"/>
  <c r="B24" i="27" l="1"/>
  <c r="B30" i="27" s="1"/>
  <c r="K26" i="25" l="1"/>
  <c r="H25" i="25"/>
  <c r="H24" i="25" s="1"/>
  <c r="J24" i="25"/>
  <c r="I24" i="25"/>
  <c r="I27" i="25" s="1"/>
  <c r="G24" i="25"/>
  <c r="F24" i="25"/>
  <c r="E24" i="25"/>
  <c r="D24" i="25"/>
  <c r="C24" i="25"/>
  <c r="I22" i="25"/>
  <c r="H22" i="25"/>
  <c r="H27" i="25" s="1"/>
  <c r="G22" i="25"/>
  <c r="G27" i="25" s="1"/>
  <c r="F22" i="25"/>
  <c r="F27" i="25" s="1"/>
  <c r="K20" i="25"/>
  <c r="K19" i="25"/>
  <c r="K18" i="25"/>
  <c r="K17" i="25"/>
  <c r="K13" i="25" s="1"/>
  <c r="K16" i="25"/>
  <c r="K15" i="25"/>
  <c r="K14" i="25"/>
  <c r="J13" i="25"/>
  <c r="I13" i="25"/>
  <c r="H13" i="25"/>
  <c r="G13" i="25"/>
  <c r="F13" i="25"/>
  <c r="E13" i="25"/>
  <c r="D13" i="25"/>
  <c r="C13" i="25"/>
  <c r="K11" i="25"/>
  <c r="K10" i="25"/>
  <c r="K9" i="25"/>
  <c r="J8" i="25"/>
  <c r="J22" i="25" s="1"/>
  <c r="J27" i="25" s="1"/>
  <c r="I8" i="25"/>
  <c r="H8" i="25"/>
  <c r="G8" i="25"/>
  <c r="F8" i="25"/>
  <c r="E8" i="25"/>
  <c r="E22" i="25" s="1"/>
  <c r="E27" i="25" s="1"/>
  <c r="D8" i="25"/>
  <c r="D22" i="25" s="1"/>
  <c r="D27" i="25" s="1"/>
  <c r="C8" i="25"/>
  <c r="C22" i="25" s="1"/>
  <c r="C27" i="25" s="1"/>
  <c r="I25" i="24"/>
  <c r="H25" i="24"/>
  <c r="G25" i="24"/>
  <c r="F25" i="24"/>
  <c r="E25" i="24"/>
  <c r="D25" i="24"/>
  <c r="C25" i="24"/>
  <c r="I18" i="24"/>
  <c r="H18" i="24"/>
  <c r="G18" i="24"/>
  <c r="F18" i="24"/>
  <c r="F17" i="24" s="1"/>
  <c r="E18" i="24"/>
  <c r="E17" i="24" s="1"/>
  <c r="D18" i="24"/>
  <c r="D17" i="24" s="1"/>
  <c r="C18" i="24"/>
  <c r="C17" i="24" s="1"/>
  <c r="I17" i="24"/>
  <c r="H17" i="24"/>
  <c r="G17" i="24"/>
  <c r="I9" i="24"/>
  <c r="H9" i="24"/>
  <c r="H8" i="24" s="1"/>
  <c r="G9" i="24"/>
  <c r="G8" i="24" s="1"/>
  <c r="F9" i="24"/>
  <c r="F8" i="24" s="1"/>
  <c r="E9" i="24"/>
  <c r="E8" i="24" s="1"/>
  <c r="D9" i="24"/>
  <c r="D8" i="24" s="1"/>
  <c r="C9" i="24"/>
  <c r="C8" i="24" s="1"/>
  <c r="I8" i="24"/>
  <c r="K8" i="25" l="1"/>
  <c r="K22" i="25" s="1"/>
  <c r="K25" i="25"/>
  <c r="K24" i="25" s="1"/>
  <c r="K27" i="25" l="1"/>
  <c r="J18" i="22"/>
  <c r="J24" i="21" l="1"/>
  <c r="J29" i="21" s="1"/>
  <c r="J18" i="21"/>
  <c r="J35" i="21"/>
  <c r="J35" i="23"/>
  <c r="J24" i="23"/>
  <c r="J29" i="23" s="1"/>
  <c r="J18" i="23"/>
  <c r="H18" i="22"/>
  <c r="I18" i="22"/>
  <c r="J37" i="23" l="1"/>
  <c r="J37" i="21"/>
  <c r="I23" i="21"/>
  <c r="I17" i="21"/>
  <c r="I35" i="21" l="1"/>
  <c r="I24" i="21"/>
  <c r="I29" i="21" s="1"/>
  <c r="I18" i="21"/>
  <c r="I35" i="23"/>
  <c r="I24" i="23"/>
  <c r="I29" i="23" s="1"/>
  <c r="I18" i="23"/>
  <c r="H34" i="21"/>
  <c r="H24" i="21"/>
  <c r="H29" i="21" s="1"/>
  <c r="H18" i="21"/>
  <c r="H35" i="23"/>
  <c r="H24" i="23"/>
  <c r="H29" i="23" s="1"/>
  <c r="H18" i="23"/>
  <c r="I37" i="23" l="1"/>
  <c r="I37" i="21"/>
  <c r="H35" i="21"/>
  <c r="H37" i="23"/>
  <c r="H37" i="21"/>
  <c r="G18" i="22"/>
  <c r="G35" i="21"/>
  <c r="G24" i="21"/>
  <c r="G29" i="21" s="1"/>
  <c r="G18" i="21"/>
  <c r="G35" i="23"/>
  <c r="G24" i="23"/>
  <c r="G29" i="23" s="1"/>
  <c r="G18" i="23"/>
  <c r="F18" i="22"/>
  <c r="F35" i="21"/>
  <c r="F24" i="21"/>
  <c r="F29" i="21" s="1"/>
  <c r="F18" i="21"/>
  <c r="F35" i="23"/>
  <c r="F24" i="23"/>
  <c r="F29" i="23" s="1"/>
  <c r="F18" i="23"/>
  <c r="E18" i="22"/>
  <c r="G37" i="23" l="1"/>
  <c r="G37" i="21"/>
  <c r="F37" i="23"/>
  <c r="F37" i="21"/>
  <c r="E24" i="21" l="1"/>
  <c r="E29" i="21" s="1"/>
  <c r="E35" i="21"/>
  <c r="E18" i="21"/>
  <c r="E35" i="23"/>
  <c r="E24" i="23"/>
  <c r="E29" i="23" s="1"/>
  <c r="E18" i="23"/>
  <c r="D18" i="22"/>
  <c r="D34" i="21"/>
  <c r="D24" i="21"/>
  <c r="D29" i="21" s="1"/>
  <c r="D18" i="21"/>
  <c r="D35" i="23"/>
  <c r="D24" i="23"/>
  <c r="D29" i="23" s="1"/>
  <c r="D18" i="23"/>
  <c r="C18" i="22"/>
  <c r="C39" i="21"/>
  <c r="C25" i="23"/>
  <c r="C35" i="21"/>
  <c r="C24" i="21"/>
  <c r="C29" i="21" s="1"/>
  <c r="C18" i="21"/>
  <c r="C35" i="23"/>
  <c r="C24" i="23"/>
  <c r="C18" i="23"/>
  <c r="E37" i="23" l="1"/>
  <c r="E37" i="21"/>
  <c r="D35" i="21"/>
  <c r="D37" i="23"/>
  <c r="D37" i="21"/>
  <c r="C29" i="23"/>
  <c r="C37" i="23" s="1"/>
  <c r="C37" i="21"/>
  <c r="C32" i="11" l="1"/>
  <c r="C33" i="11"/>
  <c r="C23" i="11"/>
  <c r="C27" i="11"/>
  <c r="C17" i="11"/>
  <c r="C35" i="11"/>
  <c r="C39" i="11"/>
  <c r="Q37" i="11"/>
  <c r="O33" i="11"/>
  <c r="N33" i="11"/>
  <c r="M33" i="11"/>
  <c r="L33" i="11"/>
  <c r="K33" i="11"/>
  <c r="J33" i="11"/>
  <c r="I33" i="11"/>
  <c r="H33" i="11"/>
  <c r="G33" i="11"/>
  <c r="F33" i="11"/>
  <c r="E33" i="11"/>
  <c r="D33" i="11"/>
  <c r="Q32" i="11"/>
  <c r="Q31" i="11"/>
  <c r="Q30" i="11"/>
  <c r="Q26" i="11"/>
  <c r="Q25" i="11"/>
  <c r="Q24" i="11"/>
  <c r="O23" i="11"/>
  <c r="O27" i="11"/>
  <c r="N23" i="11"/>
  <c r="N27" i="11"/>
  <c r="M23" i="11"/>
  <c r="M27" i="11"/>
  <c r="M35" i="11"/>
  <c r="L23" i="11"/>
  <c r="L27" i="11"/>
  <c r="K23" i="11"/>
  <c r="K27" i="11"/>
  <c r="J23" i="11"/>
  <c r="J27" i="11"/>
  <c r="I23" i="11"/>
  <c r="I27" i="11"/>
  <c r="I35" i="11"/>
  <c r="H23" i="11"/>
  <c r="H27" i="11"/>
  <c r="G23" i="11"/>
  <c r="G27" i="11"/>
  <c r="F23" i="11"/>
  <c r="F27" i="11"/>
  <c r="E23" i="11"/>
  <c r="E27" i="11"/>
  <c r="E35" i="11"/>
  <c r="D23" i="11"/>
  <c r="D27" i="11"/>
  <c r="Q22" i="11"/>
  <c r="Q21" i="11"/>
  <c r="Q20" i="11"/>
  <c r="O17" i="11"/>
  <c r="N17" i="11"/>
  <c r="M17" i="11"/>
  <c r="L17" i="11"/>
  <c r="L35" i="11"/>
  <c r="K17" i="11"/>
  <c r="J17" i="11"/>
  <c r="I17" i="11"/>
  <c r="H17" i="11"/>
  <c r="H35" i="11"/>
  <c r="G17" i="11"/>
  <c r="F17" i="11"/>
  <c r="E17" i="11"/>
  <c r="D17" i="11"/>
  <c r="Q16" i="11"/>
  <c r="Q15" i="11"/>
  <c r="Q14" i="11"/>
  <c r="Q13" i="11"/>
  <c r="Q12" i="11"/>
  <c r="Q11" i="11"/>
  <c r="Q8" i="11"/>
  <c r="D35" i="11"/>
  <c r="D39" i="11"/>
  <c r="E8" i="11"/>
  <c r="E39" i="11"/>
  <c r="F8" i="11"/>
  <c r="Q23" i="11"/>
  <c r="Q27" i="11"/>
  <c r="Q17" i="11"/>
  <c r="Q33" i="11"/>
  <c r="F35" i="11"/>
  <c r="J35" i="11"/>
  <c r="N35" i="11"/>
  <c r="G35" i="11"/>
  <c r="K35" i="11"/>
  <c r="O35" i="11"/>
  <c r="F39" i="11"/>
  <c r="G8" i="11"/>
  <c r="G39" i="11"/>
  <c r="H8" i="11"/>
  <c r="H39" i="11"/>
  <c r="I8" i="11"/>
  <c r="I39" i="11"/>
  <c r="J8" i="11"/>
  <c r="J39" i="11"/>
  <c r="K8" i="11"/>
  <c r="K39" i="11"/>
  <c r="L8" i="11"/>
  <c r="L39" i="11"/>
  <c r="M8" i="11"/>
  <c r="M39" i="11"/>
  <c r="N8" i="11"/>
  <c r="N39" i="11"/>
  <c r="O8" i="11"/>
  <c r="O39" i="11"/>
  <c r="Q35" i="11"/>
  <c r="Q39" i="11"/>
  <c r="C41" i="21" l="1"/>
  <c r="D9" i="21" s="1"/>
  <c r="D41" i="21" s="1"/>
  <c r="E9" i="21" s="1"/>
  <c r="E41" i="21" s="1"/>
  <c r="F9" i="21" s="1"/>
  <c r="F41" i="21" s="1"/>
  <c r="G9" i="21" s="1"/>
  <c r="G41" i="21" s="1"/>
  <c r="H9" i="21" s="1"/>
  <c r="H41" i="21" s="1"/>
  <c r="I9" i="21" s="1"/>
  <c r="I41" i="21" s="1"/>
  <c r="J9" i="21" s="1"/>
  <c r="J41" i="21" s="1"/>
  <c r="C41" i="23"/>
  <c r="D9" i="23" s="1"/>
  <c r="D41" i="23" s="1"/>
  <c r="E9" i="23" s="1"/>
  <c r="E41" i="23" s="1"/>
  <c r="F9" i="23" s="1"/>
  <c r="F41" i="23" s="1"/>
  <c r="G9" i="23" s="1"/>
  <c r="G41" i="23" s="1"/>
  <c r="H9" i="23" s="1"/>
  <c r="H41" i="23" s="1"/>
  <c r="I9" i="23" s="1"/>
  <c r="I41" i="23" s="1"/>
  <c r="J9" i="23" s="1"/>
  <c r="J41" i="23" s="1"/>
</calcChain>
</file>

<file path=xl/sharedStrings.xml><?xml version="1.0" encoding="utf-8"?>
<sst xmlns="http://schemas.openxmlformats.org/spreadsheetml/2006/main" count="257" uniqueCount="104">
  <si>
    <t>Saldo inicial</t>
  </si>
  <si>
    <t>Recebimentos</t>
  </si>
  <si>
    <t>SUS</t>
  </si>
  <si>
    <t>Saúde Suplementar</t>
  </si>
  <si>
    <t>Particulares</t>
  </si>
  <si>
    <t>Subvenções</t>
  </si>
  <si>
    <t>Receitas Financeiras</t>
  </si>
  <si>
    <t>Outros</t>
  </si>
  <si>
    <t>Total</t>
  </si>
  <si>
    <t>Pagamentos de despesas</t>
  </si>
  <si>
    <t>RH Fundacionais</t>
  </si>
  <si>
    <t>RH Complementaristas</t>
  </si>
  <si>
    <t>Provisão para 13º salário</t>
  </si>
  <si>
    <t>Subtotal RH</t>
  </si>
  <si>
    <t>Prestações de serviços (PJ e PF)</t>
  </si>
  <si>
    <t>Materiais de consumo</t>
  </si>
  <si>
    <t>Transferências internas</t>
  </si>
  <si>
    <t>Reembolso de Custos Adm FFM</t>
  </si>
  <si>
    <t>Aportes do Fundo de Investimentos</t>
  </si>
  <si>
    <t>Outras</t>
  </si>
  <si>
    <t>Variação Operacional</t>
  </si>
  <si>
    <t>Pagamentos de bens e investimentos</t>
  </si>
  <si>
    <t>Saldo Final</t>
  </si>
  <si>
    <t>SALDO DO FLUXO DE CAIXA</t>
  </si>
  <si>
    <t>PROVISÃO ACUMULADA PARA 13º SALÁRIO</t>
  </si>
  <si>
    <t>PAGAMENTOS REALIZADOS PELA CONTA BANCÁRIA CENTRAL DA FFM PENDENTES DE ALOCAÇÃO NA CONTA BANCÁRIA DO CONTRATO</t>
  </si>
  <si>
    <t>AJUSTES BANCÁRIOS A EFETUAR EM PERÍODOS SEGUINTES</t>
  </si>
  <si>
    <t>CHEQUES A COMPENSAR</t>
  </si>
  <si>
    <t>SALDO BANCÁRIO</t>
  </si>
  <si>
    <t>Instituto do Câncer do Estado de São Paulo - ICESP</t>
  </si>
  <si>
    <t>OPERAÇÕES NÃO REALIZADAS EM CONTA BANCÁRIA</t>
  </si>
  <si>
    <t>TOTAL</t>
  </si>
  <si>
    <t>MAR</t>
  </si>
  <si>
    <t>ABR</t>
  </si>
  <si>
    <t>MAI</t>
  </si>
  <si>
    <t>JUN</t>
  </si>
  <si>
    <t>JUL</t>
  </si>
  <si>
    <t>AGO</t>
  </si>
  <si>
    <t>FEV</t>
  </si>
  <si>
    <t>SET</t>
  </si>
  <si>
    <t>OUT</t>
  </si>
  <si>
    <t>NOV</t>
  </si>
  <si>
    <t>DEZ</t>
  </si>
  <si>
    <t>JAN</t>
  </si>
  <si>
    <t>* CGs 88.700, 88.701</t>
  </si>
  <si>
    <t>Fluxos de Caixa de Janeiro a  Fevereiro 2022  (R$ mil)</t>
  </si>
  <si>
    <t>Contrato de Gestão nº 01/2017 - Ano V (fev/2021 a jan/2022)  - Posição Consolidada</t>
  </si>
  <si>
    <t>INSTITUTO PERDIZES - CONTRATO DE GESTÃO Nº 02/2022 (CG 75.000)</t>
  </si>
  <si>
    <t>CONCILIAÇÃO BANCÁRIA (R$ MIL)</t>
  </si>
  <si>
    <t>INSTITUTO PERDIZES NÃO OPERACIONAIS - CONTRATO DE GESTÃO Nº 02/2022 (CG 31.700-94678)</t>
  </si>
  <si>
    <t>FLUXOS DE CAIXA DE AGOSTO /2026 (R$ MIL)</t>
  </si>
  <si>
    <t>INSTITUTO PERDIZES NÃO OPERACIONAL</t>
  </si>
  <si>
    <t>CONTRATO DE GESTÃO N.º 02/2022</t>
  </si>
  <si>
    <t>BALANÇO PATRIMONIAL DE JANEIRO A AGOSTO/2026 (EM R$)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</si>
  <si>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</si>
  <si>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</si>
  <si>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</si>
  <si>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</si>
  <si>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</si>
  <si>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</si>
  <si>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</si>
  <si>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</si>
  <si>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ATIVO</t>
  </si>
  <si>
    <t>CIRCULANTE</t>
  </si>
  <si>
    <t>CAIXA E EQUIVALENTES DE CAIXA</t>
  </si>
  <si>
    <t>CONTAS A RECEBER</t>
  </si>
  <si>
    <t>ESTOQUES</t>
  </si>
  <si>
    <t>DESPESAS ANTECIPADAS</t>
  </si>
  <si>
    <t>OUTROS CRÉDITOS</t>
  </si>
  <si>
    <t>ATIVO NÃO CIRCULANTE</t>
  </si>
  <si>
    <t>IMOBILIZADO E INTANGÍVEL</t>
  </si>
  <si>
    <t>PASSIVO</t>
  </si>
  <si>
    <t>FORNECEDORES</t>
  </si>
  <si>
    <t>SERVIÇOS DE TERCEIROS</t>
  </si>
  <si>
    <t>OBRIGAÇÕES SOCIAIS E TRABALHISTAS</t>
  </si>
  <si>
    <t>OBRIGAÇÕES FISCAIS</t>
  </si>
  <si>
    <t>OUTRAS OBRIGAÇÕES</t>
  </si>
  <si>
    <t>PASSIVO NÃO CIRCULANTE</t>
  </si>
  <si>
    <t>PATRIMÔNIO LÍQUIDO</t>
  </si>
  <si>
    <t>RESULTADO ACUMULADO</t>
  </si>
  <si>
    <t>RESULTADO DO PERÍODO</t>
  </si>
  <si>
    <t>DEMONSTRAÇÃO DO RESULTADO DE JANEIRO A AGOSTO/2026 (R$)</t>
  </si>
  <si>
    <t>RECEITAS OPERACIONAIS</t>
  </si>
  <si>
    <t>CONTRATO DE GESTÃO Nº 02/2022</t>
  </si>
  <si>
    <t>ESTUDOS CLINICOS</t>
  </si>
  <si>
    <t>OUTRAS RECEITAS</t>
  </si>
  <si>
    <t>DESPESAS OPERACIONAIS</t>
  </si>
  <si>
    <t>PESSOAL</t>
  </si>
  <si>
    <t>SERVIÇOS PROFISSIONAIS</t>
  </si>
  <si>
    <t>MATERIAIS PARA CONSUMO</t>
  </si>
  <si>
    <t>UTILIDADES E SERVIÇOS</t>
  </si>
  <si>
    <t>ALUGUÉIS</t>
  </si>
  <si>
    <t>DEPRECIAÇÕES E AMORTIZAÇÕES</t>
  </si>
  <si>
    <t>OUTRAS DESPESAS</t>
  </si>
  <si>
    <t>RESULTADO OPERACIONAL</t>
  </si>
  <si>
    <t>RESULTADOS FINANCEIROS LÍQUIDOS</t>
  </si>
  <si>
    <t>RECEITAS FINANCEIRAS</t>
  </si>
  <si>
    <t>DESPESAS FINANCEIRAS</t>
  </si>
  <si>
    <t>INSTITUTO PERDIZES</t>
  </si>
  <si>
    <t>DEPÓSITOS JUDICIAIS</t>
  </si>
  <si>
    <t>PROVISÃO PARA RISCOS FISCAIS, TRABALHISTAS E CÍVEIS</t>
  </si>
  <si>
    <t>DOAÇÕES</t>
  </si>
  <si>
    <t xml:space="preserve">REPASSES HCFMUSP - SERV. PRESTADOS </t>
  </si>
  <si>
    <t>PERDAS DIVERSAS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</si>
</sst>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_ ;[Red]\-#,##0\ "/>
    <numFmt numFmtId="165" formatCode="#,##0_ ;\-#,##0\ "/>
    <numFmt numFmtId="166" formatCode="_(* #,##0.00_);_(* \(#,##0.00\);_(* &quot;-&quot;??_);_(@_)"/>
  </numFmts>
  <fonts count="5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Franklin Gothic Medium"/>
      <family val="2"/>
    </font>
    <font>
      <sz val="16"/>
      <color theme="9" tint="-0.249977111117893"/>
      <name val="Franklin Gothic Medium"/>
      <family val="2"/>
    </font>
    <font>
      <sz val="10"/>
      <color theme="1"/>
      <name val="Franklin Gothic Medium"/>
      <family val="2"/>
    </font>
    <font>
      <sz val="10"/>
      <color theme="1"/>
      <name val="Calibri"/>
      <family val="2"/>
      <scheme val="minor"/>
    </font>
    <font>
      <sz val="12"/>
      <color theme="9" tint="-0.249977111117893"/>
      <name val="Franklin Gothic Medium"/>
      <family val="2"/>
    </font>
    <font>
      <sz val="8"/>
      <color theme="1"/>
      <name val="Calibri"/>
      <family val="2"/>
      <scheme val="minor"/>
    </font>
    <font>
      <b/>
      <sz val="11"/>
      <name val="Franklin Gothic Medium"/>
      <family val="2"/>
    </font>
    <font>
      <b/>
      <sz val="11"/>
      <color theme="1"/>
      <name val="Franklin Gothic Medium"/>
      <family val="2"/>
    </font>
    <font>
      <sz val="11"/>
      <color theme="1" tint="0.249977111117893"/>
      <name val="Franklin Gothic Medium"/>
      <family val="2"/>
    </font>
    <font>
      <sz val="11"/>
      <color theme="1" tint="0.249977111117893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Franklin Gothic Medium"/>
      <family val="2"/>
    </font>
    <font>
      <sz val="11"/>
      <name val="Calibri"/>
      <family val="2"/>
      <scheme val="minor"/>
    </font>
    <font>
      <sz val="11"/>
      <color indexed="8"/>
      <name val="Calibri"/>
      <family val="2"/>
    </font>
    <font>
      <sz val="10"/>
      <color theme="1"/>
      <name val="Verdana"/>
      <family val="2"/>
    </font>
    <font>
      <b/>
      <sz val="16"/>
      <color theme="1"/>
      <name val="Franklin Gothic Medium"/>
      <family val="2"/>
    </font>
    <font>
      <sz val="8"/>
      <name val="Calibri"/>
      <family val="2"/>
      <scheme val="minor"/>
    </font>
    <font>
      <sz val="11"/>
      <color rgb="FFFF0000"/>
      <name val="Franklin Gothic Medium"/>
      <family val="2"/>
    </font>
    <font>
      <b/>
      <sz val="14"/>
      <color theme="9" tint="-0.249977111117893"/>
      <name val="Verdana"/>
      <family val="2"/>
    </font>
    <font>
      <b/>
      <sz val="12"/>
      <color theme="9" tint="-0.249977111117893"/>
      <name val="Verdana"/>
      <family val="2"/>
    </font>
    <font>
      <b/>
      <sz val="11"/>
      <color theme="1"/>
      <name val="Verdana"/>
      <family val="2"/>
    </font>
    <font>
      <sz val="8"/>
      <color theme="1"/>
      <name val="Verdana"/>
      <family val="2"/>
    </font>
    <font>
      <sz val="11"/>
      <color theme="1"/>
      <name val="Verdana"/>
      <family val="2"/>
    </font>
    <font>
      <b/>
      <sz val="11"/>
      <name val="Verdana"/>
      <family val="2"/>
    </font>
    <font>
      <sz val="11"/>
      <color theme="1" tint="0.249977111117893"/>
      <name val="Verdana"/>
      <family val="2"/>
    </font>
    <font>
      <sz val="11"/>
      <color rgb="FFC63527"/>
      <name val="Verdana"/>
      <family val="2"/>
    </font>
    <font>
      <sz val="11"/>
      <name val="Verdana"/>
      <family val="2"/>
    </font>
    <font>
      <sz val="11"/>
      <color theme="9" tint="-0.499984740745262"/>
      <name val="Verdana"/>
      <family val="2"/>
    </font>
    <font>
      <b/>
      <sz val="9"/>
      <color rgb="FFFF0000"/>
      <name val="Verdana"/>
      <family val="2"/>
    </font>
    <font>
      <sz val="9"/>
      <color theme="9" tint="-0.499984740745262"/>
      <name val="Verdana"/>
      <family val="2"/>
    </font>
    <font>
      <sz val="9"/>
      <color theme="1"/>
      <name val="Verdana"/>
      <family val="2"/>
    </font>
    <font>
      <b/>
      <sz val="10"/>
      <name val="Verdana"/>
      <family val="2"/>
    </font>
    <font>
      <b/>
      <sz val="10"/>
      <name val="Franklin Gothic Medium"/>
      <family val="2"/>
    </font>
    <font>
      <b/>
      <u/>
      <sz val="10"/>
      <color theme="1" tint="0.249977111117893"/>
      <name val="Verdana"/>
      <family val="2"/>
    </font>
    <font>
      <sz val="10"/>
      <color theme="1" tint="0.249977111117893"/>
      <name val="Verdana"/>
      <family val="2"/>
    </font>
    <font>
      <sz val="10"/>
      <color theme="1" tint="0.249977111117893"/>
      <name val="Franklin Gothic Medium"/>
      <family val="2"/>
    </font>
    <font>
      <b/>
      <sz val="10"/>
      <color theme="1"/>
      <name val="Verdana"/>
      <family val="2"/>
    </font>
    <font>
      <b/>
      <sz val="10"/>
      <color theme="1"/>
      <name val="Franklin Gothic Medium"/>
      <family val="2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2"/>
      <color rgb="FF548235"/>
      <name val="Verdana"/>
      <family val="2"/>
    </font>
    <font>
      <sz val="8"/>
      <color indexed="8"/>
      <name val="Verdana"/>
      <family val="2"/>
    </font>
    <font>
      <b/>
      <sz val="14"/>
      <color rgb="FF548235"/>
      <name val="Verdana"/>
      <family val="2"/>
    </font>
    <font>
      <sz val="12"/>
      <color rgb="FF548235"/>
      <name val="Verdana"/>
      <family val="2"/>
    </font>
    <font>
      <sz val="10"/>
      <color indexed="8"/>
      <name val="ARIAL"/>
      <charset val="1"/>
    </font>
    <font>
      <b/>
      <sz val="8"/>
      <color theme="0"/>
      <name val="Verdana"/>
      <family val="2"/>
    </font>
    <font>
      <b/>
      <sz val="10"/>
      <color indexed="8"/>
      <name val="Verdana"/>
      <family val="2"/>
    </font>
    <font>
      <sz val="10"/>
      <color indexed="8"/>
      <name val="MS Sans Serif"/>
    </font>
    <font>
      <sz val="10"/>
      <color indexed="8"/>
      <name val="Verdana"/>
      <family val="2"/>
    </font>
    <font>
      <sz val="8"/>
      <color indexed="8"/>
      <name val="Arial"/>
      <family val="2"/>
    </font>
    <font>
      <b/>
      <sz val="8"/>
      <color indexed="8"/>
      <name val="Verdana"/>
      <family val="2"/>
    </font>
    <font>
      <b/>
      <sz val="10"/>
      <color theme="0"/>
      <name val="Verdana"/>
      <family val="2"/>
    </font>
    <font>
      <sz val="10"/>
      <name val="Verdana"/>
      <family val="2"/>
    </font>
  </fonts>
  <fills count="1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C6C7C5"/>
        <bgColor indexed="64"/>
      </patternFill>
    </fill>
    <fill>
      <patternFill patternType="solid">
        <fgColor rgb="FFA4C8E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28724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A7A8AA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dotted">
        <color theme="0" tint="-0.34998626667073579"/>
      </left>
      <right style="dotted">
        <color theme="0" tint="-0.34998626667073579"/>
      </right>
      <top/>
      <bottom/>
      <diagonal/>
    </border>
    <border>
      <left style="dotted">
        <color theme="0" tint="-0.34998626667073579"/>
      </left>
      <right style="dotted">
        <color theme="0" tint="-0.34998626667073579"/>
      </right>
      <top/>
      <bottom style="medium">
        <color theme="9" tint="-0.249977111117893"/>
      </bottom>
      <diagonal/>
    </border>
    <border>
      <left/>
      <right style="dotted">
        <color theme="0" tint="-0.34998626667073579"/>
      </right>
      <top/>
      <bottom style="medium">
        <color theme="9" tint="-0.249977111117893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/>
      <right/>
      <top/>
      <bottom style="dotted">
        <color theme="0" tint="-0.34998626667073579"/>
      </bottom>
      <diagonal/>
    </border>
  </borders>
  <cellStyleXfs count="9">
    <xf numFmtId="0" fontId="0" fillId="0" borderId="0"/>
    <xf numFmtId="166" fontId="15" fillId="0" borderId="0" applyFont="0" applyFill="0" applyBorder="0" applyAlignment="0" applyProtection="0"/>
    <xf numFmtId="166" fontId="16" fillId="0" borderId="0" applyFont="0" applyFill="0" applyBorder="0" applyAlignment="0" applyProtection="0"/>
    <xf numFmtId="0" fontId="40" fillId="0" borderId="0"/>
    <xf numFmtId="0" fontId="41" fillId="0" borderId="0">
      <alignment vertical="top"/>
    </xf>
    <xf numFmtId="0" fontId="46" fillId="0" borderId="0">
      <alignment vertical="top"/>
    </xf>
    <xf numFmtId="43" fontId="49" fillId="0" borderId="0" applyFont="0" applyFill="0" applyBorder="0" applyAlignment="0" applyProtection="0"/>
    <xf numFmtId="166" fontId="41" fillId="0" borderId="0" applyFont="0" applyFill="0" applyBorder="0" applyAlignment="0" applyProtection="0">
      <alignment vertical="top"/>
    </xf>
    <xf numFmtId="9" fontId="46" fillId="0" borderId="0" applyFont="0" applyFill="0" applyBorder="0" applyAlignment="0" applyProtection="0"/>
  </cellStyleXfs>
  <cellXfs count="138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right"/>
    </xf>
    <xf numFmtId="0" fontId="1" fillId="0" borderId="0" xfId="0" applyFont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0" fontId="7" fillId="0" borderId="2" xfId="0" applyFont="1" applyBorder="1" applyAlignment="1">
      <alignment horizontal="right" vertical="center"/>
    </xf>
    <xf numFmtId="0" fontId="8" fillId="0" borderId="3" xfId="0" applyFont="1" applyBorder="1" applyAlignment="1">
      <alignment vertical="center"/>
    </xf>
    <xf numFmtId="0" fontId="8" fillId="0" borderId="0" xfId="0" applyFont="1" applyAlignment="1">
      <alignment vertical="center"/>
    </xf>
    <xf numFmtId="38" fontId="8" fillId="0" borderId="2" xfId="0" applyNumberFormat="1" applyFont="1" applyBorder="1" applyAlignment="1">
      <alignment vertical="center"/>
    </xf>
    <xf numFmtId="0" fontId="9" fillId="0" borderId="0" xfId="0" applyFont="1" applyAlignment="1">
      <alignment vertical="center"/>
    </xf>
    <xf numFmtId="0" fontId="10" fillId="0" borderId="4" xfId="0" applyFont="1" applyBorder="1" applyAlignment="1">
      <alignment horizontal="left" vertical="center" indent="2"/>
    </xf>
    <xf numFmtId="0" fontId="10" fillId="0" borderId="0" xfId="0" applyFont="1" applyAlignment="1">
      <alignment vertical="center"/>
    </xf>
    <xf numFmtId="164" fontId="10" fillId="0" borderId="5" xfId="0" applyNumberFormat="1" applyFont="1" applyBorder="1" applyAlignment="1">
      <alignment vertical="center"/>
    </xf>
    <xf numFmtId="0" fontId="8" fillId="2" borderId="4" xfId="0" applyFont="1" applyFill="1" applyBorder="1" applyAlignment="1">
      <alignment horizontal="left" vertical="center" indent="2"/>
    </xf>
    <xf numFmtId="164" fontId="8" fillId="2" borderId="5" xfId="0" applyNumberFormat="1" applyFont="1" applyFill="1" applyBorder="1" applyAlignment="1">
      <alignment vertical="center"/>
    </xf>
    <xf numFmtId="164" fontId="0" fillId="0" borderId="0" xfId="0" applyNumberFormat="1" applyAlignment="1">
      <alignment vertical="center"/>
    </xf>
    <xf numFmtId="164" fontId="9" fillId="0" borderId="0" xfId="0" applyNumberFormat="1" applyFont="1" applyAlignment="1">
      <alignment vertical="center"/>
    </xf>
    <xf numFmtId="165" fontId="10" fillId="0" borderId="5" xfId="0" applyNumberFormat="1" applyFont="1" applyBorder="1" applyAlignment="1">
      <alignment vertical="center"/>
    </xf>
    <xf numFmtId="0" fontId="10" fillId="2" borderId="4" xfId="0" applyFont="1" applyFill="1" applyBorder="1" applyAlignment="1">
      <alignment horizontal="left" vertical="center" indent="3"/>
    </xf>
    <xf numFmtId="165" fontId="8" fillId="2" borderId="5" xfId="0" applyNumberFormat="1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8" fillId="3" borderId="4" xfId="0" applyFont="1" applyFill="1" applyBorder="1" applyAlignment="1">
      <alignment vertical="center"/>
    </xf>
    <xf numFmtId="164" fontId="8" fillId="3" borderId="5" xfId="0" applyNumberFormat="1" applyFont="1" applyFill="1" applyBorder="1" applyAlignment="1">
      <alignment vertical="center"/>
    </xf>
    <xf numFmtId="0" fontId="13" fillId="0" borderId="0" xfId="0" applyFont="1" applyAlignment="1">
      <alignment vertical="center"/>
    </xf>
    <xf numFmtId="164" fontId="13" fillId="0" borderId="0" xfId="0" applyNumberFormat="1" applyFont="1" applyAlignment="1">
      <alignment vertical="center"/>
    </xf>
    <xf numFmtId="0" fontId="13" fillId="2" borderId="4" xfId="0" applyFont="1" applyFill="1" applyBorder="1" applyAlignment="1">
      <alignment horizontal="left" vertical="center"/>
    </xf>
    <xf numFmtId="165" fontId="13" fillId="2" borderId="5" xfId="0" applyNumberFormat="1" applyFont="1" applyFill="1" applyBorder="1" applyAlignment="1">
      <alignment vertical="center"/>
    </xf>
    <xf numFmtId="0" fontId="14" fillId="0" borderId="0" xfId="0" applyFont="1" applyAlignment="1">
      <alignment vertical="center"/>
    </xf>
    <xf numFmtId="0" fontId="8" fillId="3" borderId="6" xfId="0" applyFont="1" applyFill="1" applyBorder="1" applyAlignment="1">
      <alignment vertical="center"/>
    </xf>
    <xf numFmtId="164" fontId="8" fillId="3" borderId="7" xfId="0" applyNumberFormat="1" applyFont="1" applyFill="1" applyBorder="1" applyAlignment="1">
      <alignment vertical="center"/>
    </xf>
    <xf numFmtId="0" fontId="8" fillId="4" borderId="4" xfId="0" applyFont="1" applyFill="1" applyBorder="1" applyAlignment="1">
      <alignment horizontal="left" vertical="center" indent="2"/>
    </xf>
    <xf numFmtId="165" fontId="19" fillId="2" borderId="5" xfId="0" applyNumberFormat="1" applyFont="1" applyFill="1" applyBorder="1" applyAlignment="1">
      <alignment vertical="center"/>
    </xf>
    <xf numFmtId="0" fontId="19" fillId="0" borderId="0" xfId="0" applyFont="1" applyAlignment="1">
      <alignment vertical="center"/>
    </xf>
    <xf numFmtId="0" fontId="22" fillId="0" borderId="0" xfId="0" applyFont="1" applyAlignment="1">
      <alignment horizontal="right" vertical="center"/>
    </xf>
    <xf numFmtId="0" fontId="22" fillId="0" borderId="1" xfId="0" applyFont="1" applyBorder="1" applyAlignment="1">
      <alignment horizontal="right" vertical="center"/>
    </xf>
    <xf numFmtId="0" fontId="23" fillId="0" borderId="0" xfId="0" applyFont="1" applyAlignment="1">
      <alignment vertical="center"/>
    </xf>
    <xf numFmtId="0" fontId="23" fillId="0" borderId="2" xfId="0" applyFont="1" applyBorder="1" applyAlignment="1">
      <alignment horizontal="right" vertical="center"/>
    </xf>
    <xf numFmtId="0" fontId="24" fillId="0" borderId="0" xfId="0" applyFont="1" applyAlignment="1">
      <alignment vertical="center"/>
    </xf>
    <xf numFmtId="0" fontId="25" fillId="0" borderId="3" xfId="0" applyFont="1" applyBorder="1" applyAlignment="1">
      <alignment vertical="center"/>
    </xf>
    <xf numFmtId="0" fontId="25" fillId="0" borderId="0" xfId="0" applyFont="1" applyAlignment="1">
      <alignment vertical="center"/>
    </xf>
    <xf numFmtId="38" fontId="25" fillId="0" borderId="2" xfId="0" applyNumberFormat="1" applyFont="1" applyBorder="1" applyAlignment="1">
      <alignment vertical="center"/>
    </xf>
    <xf numFmtId="0" fontId="22" fillId="0" borderId="0" xfId="0" applyFont="1" applyAlignment="1">
      <alignment vertical="center"/>
    </xf>
    <xf numFmtId="0" fontId="26" fillId="0" borderId="4" xfId="0" applyFont="1" applyBorder="1" applyAlignment="1">
      <alignment horizontal="left" vertical="center" indent="2"/>
    </xf>
    <xf numFmtId="0" fontId="26" fillId="0" borderId="0" xfId="0" applyFont="1" applyAlignment="1">
      <alignment vertical="center"/>
    </xf>
    <xf numFmtId="164" fontId="26" fillId="0" borderId="5" xfId="0" applyNumberFormat="1" applyFont="1" applyBorder="1" applyAlignment="1">
      <alignment vertical="center"/>
    </xf>
    <xf numFmtId="0" fontId="25" fillId="5" borderId="4" xfId="0" applyFont="1" applyFill="1" applyBorder="1" applyAlignment="1">
      <alignment horizontal="left" vertical="center" indent="2"/>
    </xf>
    <xf numFmtId="164" fontId="25" fillId="5" borderId="5" xfId="0" applyNumberFormat="1" applyFont="1" applyFill="1" applyBorder="1" applyAlignment="1">
      <alignment vertical="center"/>
    </xf>
    <xf numFmtId="164" fontId="24" fillId="0" borderId="0" xfId="0" applyNumberFormat="1" applyFont="1" applyAlignment="1">
      <alignment vertical="center"/>
    </xf>
    <xf numFmtId="164" fontId="22" fillId="0" borderId="0" xfId="0" applyNumberFormat="1" applyFont="1" applyAlignment="1">
      <alignment vertical="center"/>
    </xf>
    <xf numFmtId="165" fontId="26" fillId="0" borderId="5" xfId="0" applyNumberFormat="1" applyFont="1" applyBorder="1" applyAlignment="1">
      <alignment vertical="center"/>
    </xf>
    <xf numFmtId="0" fontId="27" fillId="6" borderId="4" xfId="0" applyFont="1" applyFill="1" applyBorder="1" applyAlignment="1">
      <alignment horizontal="left" vertical="center" indent="3"/>
    </xf>
    <xf numFmtId="0" fontId="27" fillId="6" borderId="0" xfId="0" applyFont="1" applyFill="1" applyAlignment="1">
      <alignment vertical="center"/>
    </xf>
    <xf numFmtId="165" fontId="27" fillId="6" borderId="5" xfId="0" applyNumberFormat="1" applyFont="1" applyFill="1" applyBorder="1" applyAlignment="1">
      <alignment vertical="center"/>
    </xf>
    <xf numFmtId="164" fontId="25" fillId="6" borderId="4" xfId="0" applyNumberFormat="1" applyFont="1" applyFill="1" applyBorder="1" applyAlignment="1">
      <alignment horizontal="left" vertical="center" indent="2"/>
    </xf>
    <xf numFmtId="164" fontId="25" fillId="6" borderId="0" xfId="0" applyNumberFormat="1" applyFont="1" applyFill="1" applyAlignment="1">
      <alignment vertical="center"/>
    </xf>
    <xf numFmtId="164" fontId="25" fillId="6" borderId="5" xfId="0" applyNumberFormat="1" applyFont="1" applyFill="1" applyBorder="1" applyAlignment="1">
      <alignment vertical="center"/>
    </xf>
    <xf numFmtId="0" fontId="28" fillId="0" borderId="0" xfId="0" applyFont="1" applyAlignment="1">
      <alignment vertical="center"/>
    </xf>
    <xf numFmtId="164" fontId="28" fillId="0" borderId="0" xfId="0" applyNumberFormat="1" applyFont="1" applyAlignment="1">
      <alignment vertical="center"/>
    </xf>
    <xf numFmtId="0" fontId="28" fillId="0" borderId="4" xfId="0" applyFont="1" applyBorder="1" applyAlignment="1">
      <alignment horizontal="left" vertical="center"/>
    </xf>
    <xf numFmtId="165" fontId="28" fillId="0" borderId="5" xfId="0" applyNumberFormat="1" applyFont="1" applyBorder="1" applyAlignment="1">
      <alignment vertical="center"/>
    </xf>
    <xf numFmtId="0" fontId="29" fillId="0" borderId="0" xfId="0" applyFont="1" applyAlignment="1">
      <alignment vertical="center"/>
    </xf>
    <xf numFmtId="0" fontId="30" fillId="0" borderId="0" xfId="0" applyFont="1" applyAlignment="1">
      <alignment vertical="center"/>
    </xf>
    <xf numFmtId="0" fontId="31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33" fillId="0" borderId="3" xfId="0" applyFont="1" applyBorder="1" applyAlignment="1">
      <alignment vertical="center"/>
    </xf>
    <xf numFmtId="0" fontId="33" fillId="0" borderId="0" xfId="0" applyFont="1" applyAlignment="1">
      <alignment vertical="center"/>
    </xf>
    <xf numFmtId="38" fontId="33" fillId="0" borderId="2" xfId="0" applyNumberFormat="1" applyFont="1" applyBorder="1" applyAlignment="1">
      <alignment vertical="center"/>
    </xf>
    <xf numFmtId="0" fontId="34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5" fillId="0" borderId="0" xfId="0" applyFont="1" applyAlignment="1">
      <alignment horizontal="left" vertical="center" indent="1"/>
    </xf>
    <xf numFmtId="0" fontId="36" fillId="0" borderId="0" xfId="0" applyFont="1" applyAlignment="1">
      <alignment vertical="center"/>
    </xf>
    <xf numFmtId="3" fontId="36" fillId="0" borderId="0" xfId="0" applyNumberFormat="1" applyFont="1" applyAlignment="1">
      <alignment vertical="center"/>
    </xf>
    <xf numFmtId="0" fontId="37" fillId="0" borderId="0" xfId="0" applyFont="1" applyAlignment="1">
      <alignment vertical="center"/>
    </xf>
    <xf numFmtId="0" fontId="36" fillId="0" borderId="8" xfId="0" applyFont="1" applyBorder="1" applyAlignment="1">
      <alignment horizontal="left" vertical="center" indent="2"/>
    </xf>
    <xf numFmtId="3" fontId="36" fillId="0" borderId="8" xfId="0" applyNumberFormat="1" applyFont="1" applyBorder="1" applyAlignment="1">
      <alignment vertical="center"/>
    </xf>
    <xf numFmtId="0" fontId="36" fillId="0" borderId="4" xfId="0" applyFont="1" applyBorder="1" applyAlignment="1">
      <alignment horizontal="left" vertical="center" wrapText="1" indent="3"/>
    </xf>
    <xf numFmtId="3" fontId="36" fillId="0" borderId="5" xfId="0" applyNumberFormat="1" applyFont="1" applyBorder="1" applyAlignment="1">
      <alignment vertical="center"/>
    </xf>
    <xf numFmtId="0" fontId="38" fillId="0" borderId="0" xfId="0" applyFont="1" applyAlignment="1">
      <alignment horizontal="left" vertical="center" indent="2"/>
    </xf>
    <xf numFmtId="0" fontId="38" fillId="0" borderId="0" xfId="0" applyFont="1" applyAlignment="1">
      <alignment vertical="center"/>
    </xf>
    <xf numFmtId="3" fontId="38" fillId="0" borderId="0" xfId="0" applyNumberFormat="1" applyFont="1" applyAlignment="1">
      <alignment vertical="center"/>
    </xf>
    <xf numFmtId="0" fontId="39" fillId="0" borderId="0" xfId="0" applyFont="1" applyAlignment="1">
      <alignment vertical="center"/>
    </xf>
    <xf numFmtId="0" fontId="33" fillId="7" borderId="6" xfId="0" applyFont="1" applyFill="1" applyBorder="1" applyAlignment="1">
      <alignment vertical="center"/>
    </xf>
    <xf numFmtId="0" fontId="33" fillId="7" borderId="0" xfId="0" applyFont="1" applyFill="1" applyAlignment="1">
      <alignment vertical="center"/>
    </xf>
    <xf numFmtId="164" fontId="33" fillId="7" borderId="7" xfId="0" applyNumberFormat="1" applyFont="1" applyFill="1" applyBorder="1" applyAlignment="1">
      <alignment vertical="center"/>
    </xf>
    <xf numFmtId="164" fontId="22" fillId="6" borderId="5" xfId="0" applyNumberFormat="1" applyFont="1" applyFill="1" applyBorder="1" applyAlignment="1">
      <alignment vertical="center"/>
    </xf>
    <xf numFmtId="0" fontId="0" fillId="0" borderId="0" xfId="0" applyAlignment="1">
      <alignment vertical="center" wrapText="1"/>
    </xf>
    <xf numFmtId="0" fontId="43" fillId="0" borderId="0" xfId="4" applyFont="1" applyAlignment="1">
      <alignment vertical="center"/>
    </xf>
    <xf numFmtId="0" fontId="45" fillId="0" borderId="0" xfId="4" applyFont="1" applyAlignment="1">
      <alignment vertical="center"/>
    </xf>
    <xf numFmtId="0" fontId="42" fillId="0" borderId="0" xfId="4" applyFont="1" applyAlignment="1">
      <alignment horizontal="center" vertical="center" wrapText="1"/>
    </xf>
    <xf numFmtId="0" fontId="47" fillId="8" borderId="0" xfId="5" applyFont="1" applyFill="1" applyAlignment="1">
      <alignment horizontal="center" vertical="center"/>
    </xf>
    <xf numFmtId="0" fontId="47" fillId="0" borderId="0" xfId="5" applyFont="1" applyAlignment="1">
      <alignment horizontal="center" vertical="center"/>
    </xf>
    <xf numFmtId="0" fontId="48" fillId="9" borderId="0" xfId="4" applyFont="1" applyFill="1" applyAlignment="1">
      <alignment vertical="center"/>
    </xf>
    <xf numFmtId="3" fontId="48" fillId="9" borderId="0" xfId="6" applyNumberFormat="1" applyFont="1" applyFill="1" applyAlignment="1">
      <alignment horizontal="right" vertical="center"/>
    </xf>
    <xf numFmtId="0" fontId="50" fillId="0" borderId="0" xfId="4" applyFont="1" applyAlignment="1">
      <alignment vertical="center"/>
    </xf>
    <xf numFmtId="0" fontId="48" fillId="10" borderId="0" xfId="4" applyFont="1" applyFill="1" applyAlignment="1">
      <alignment vertical="center"/>
    </xf>
    <xf numFmtId="3" fontId="48" fillId="10" borderId="0" xfId="6" applyNumberFormat="1" applyFont="1" applyFill="1" applyAlignment="1">
      <alignment horizontal="right" vertical="center"/>
    </xf>
    <xf numFmtId="0" fontId="50" fillId="0" borderId="0" xfId="4" applyFont="1" applyAlignment="1">
      <alignment horizontal="left" vertical="center" indent="1"/>
    </xf>
    <xf numFmtId="3" fontId="50" fillId="0" borderId="0" xfId="6" applyNumberFormat="1" applyFont="1" applyFill="1" applyAlignment="1">
      <alignment horizontal="right" vertical="center"/>
    </xf>
    <xf numFmtId="0" fontId="51" fillId="0" borderId="0" xfId="4" applyFont="1" applyAlignment="1">
      <alignment vertical="center"/>
    </xf>
    <xf numFmtId="0" fontId="44" fillId="0" borderId="0" xfId="4" applyFont="1" applyAlignment="1">
      <alignment vertical="center" wrapText="1"/>
    </xf>
    <xf numFmtId="0" fontId="42" fillId="0" borderId="0" xfId="4" applyFont="1" applyAlignment="1">
      <alignment vertical="center" wrapText="1"/>
    </xf>
    <xf numFmtId="0" fontId="42" fillId="0" borderId="0" xfId="4" applyFont="1" applyAlignment="1">
      <alignment vertical="center"/>
    </xf>
    <xf numFmtId="0" fontId="52" fillId="0" borderId="0" xfId="4" applyFont="1" applyAlignment="1">
      <alignment horizontal="center" vertical="center"/>
    </xf>
    <xf numFmtId="4" fontId="43" fillId="0" borderId="0" xfId="4" applyNumberFormat="1" applyFont="1" applyAlignment="1">
      <alignment vertical="center"/>
    </xf>
    <xf numFmtId="3" fontId="50" fillId="0" borderId="0" xfId="6" applyNumberFormat="1" applyFont="1" applyAlignment="1">
      <alignment horizontal="right" vertical="center"/>
    </xf>
    <xf numFmtId="0" fontId="50" fillId="0" borderId="0" xfId="4" applyFont="1" applyAlignment="1">
      <alignment horizontal="left" vertical="center" indent="2"/>
    </xf>
    <xf numFmtId="3" fontId="50" fillId="0" borderId="0" xfId="7" applyNumberFormat="1" applyFont="1" applyAlignment="1">
      <alignment horizontal="right" vertical="center"/>
    </xf>
    <xf numFmtId="0" fontId="48" fillId="0" borderId="0" xfId="4" applyFont="1" applyAlignment="1">
      <alignment vertical="center"/>
    </xf>
    <xf numFmtId="3" fontId="48" fillId="0" borderId="0" xfId="6" applyNumberFormat="1" applyFont="1" applyFill="1" applyAlignment="1">
      <alignment horizontal="right" vertical="center"/>
    </xf>
    <xf numFmtId="0" fontId="48" fillId="11" borderId="0" xfId="4" applyFont="1" applyFill="1" applyAlignment="1">
      <alignment vertical="center"/>
    </xf>
    <xf numFmtId="3" fontId="48" fillId="11" borderId="0" xfId="6" applyNumberFormat="1" applyFont="1" applyFill="1" applyAlignment="1">
      <alignment horizontal="right" vertical="center"/>
    </xf>
    <xf numFmtId="0" fontId="53" fillId="12" borderId="0" xfId="4" applyFont="1" applyFill="1" applyAlignment="1">
      <alignment vertical="center"/>
    </xf>
    <xf numFmtId="3" fontId="53" fillId="12" borderId="0" xfId="6" applyNumberFormat="1" applyFont="1" applyFill="1" applyAlignment="1">
      <alignment horizontal="right" vertical="center"/>
    </xf>
    <xf numFmtId="3" fontId="54" fillId="0" borderId="0" xfId="6" applyNumberFormat="1" applyFont="1" applyFill="1" applyAlignment="1">
      <alignment horizontal="right" vertical="center"/>
    </xf>
    <xf numFmtId="4" fontId="51" fillId="0" borderId="0" xfId="4" applyNumberFormat="1" applyFont="1" applyAlignment="1">
      <alignment vertical="center"/>
    </xf>
    <xf numFmtId="166" fontId="50" fillId="0" borderId="0" xfId="7" applyFont="1" applyAlignment="1">
      <alignment vertical="center"/>
    </xf>
    <xf numFmtId="4" fontId="50" fillId="0" borderId="0" xfId="4" applyNumberFormat="1" applyFont="1" applyAlignment="1">
      <alignment vertical="center"/>
    </xf>
    <xf numFmtId="166" fontId="50" fillId="0" borderId="0" xfId="7" applyFont="1" applyFill="1" applyAlignment="1">
      <alignment vertical="center"/>
    </xf>
    <xf numFmtId="43" fontId="50" fillId="0" borderId="0" xfId="4" applyNumberFormat="1" applyFont="1" applyAlignment="1">
      <alignment vertical="center"/>
    </xf>
    <xf numFmtId="9" fontId="50" fillId="0" borderId="0" xfId="8" applyFont="1" applyAlignment="1">
      <alignment vertical="center"/>
    </xf>
    <xf numFmtId="0" fontId="50" fillId="13" borderId="0" xfId="4" applyFont="1" applyFill="1" applyAlignment="1">
      <alignment horizontal="left" vertical="center" indent="2"/>
    </xf>
    <xf numFmtId="3" fontId="50" fillId="13" borderId="0" xfId="6" applyNumberFormat="1" applyFont="1" applyFill="1" applyAlignment="1">
      <alignment horizontal="right" vertical="center"/>
    </xf>
    <xf numFmtId="3" fontId="50" fillId="0" borderId="0" xfId="4" applyNumberFormat="1" applyFont="1" applyAlignment="1">
      <alignment vertical="center"/>
    </xf>
    <xf numFmtId="0" fontId="44" fillId="0" borderId="0" xfId="4" applyFont="1" applyAlignment="1">
      <alignment horizontal="center" vertical="center" wrapText="1"/>
    </xf>
    <xf numFmtId="0" fontId="42" fillId="0" borderId="0" xfId="4" applyFont="1" applyAlignment="1">
      <alignment horizontal="center" vertical="center" wrapText="1"/>
    </xf>
    <xf numFmtId="0" fontId="42" fillId="0" borderId="0" xfId="4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 wrapText="1"/>
    </xf>
  </cellXfs>
  <cellStyles count="9">
    <cellStyle name="Normal" xfId="0" builtinId="0"/>
    <cellStyle name="Normal 2" xfId="5" xr:uid="{7BD106A9-EFAB-4A77-8B00-674FDF2690D0}"/>
    <cellStyle name="Normal 2 4 2" xfId="4" xr:uid="{D2A85B26-B6E2-4A7B-9DC2-3311B48D2039}"/>
    <cellStyle name="Normal 4 10" xfId="3" xr:uid="{8BCEBCE6-2293-453E-8563-7A7CC164F72B}"/>
    <cellStyle name="Porcentagem 2" xfId="8" xr:uid="{5DF62271-3A7F-4A0F-A438-4CA46AA6CC48}"/>
    <cellStyle name="Separador de milhares 3" xfId="1" xr:uid="{00000000-0005-0000-0000-000001000000}"/>
    <cellStyle name="Separador de milhares 4" xfId="2" xr:uid="{00000000-0005-0000-0000-000002000000}"/>
    <cellStyle name="Vírgula 2" xfId="6" xr:uid="{B51BD2CB-1346-407B-97E8-2FB719D584F7}"/>
    <cellStyle name="Vírgula 3" xfId="7" xr:uid="{CDA94F4B-7954-4E62-B4AA-874891FB1B73}"/>
  </cellStyles>
  <dxfs count="0"/>
  <tableStyles count="0" defaultTableStyle="TableStyleMedium2" defaultPivotStyle="PivotStyleLight16"/>
  <colors>
    <mruColors>
      <color rgb="FFE2EF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1299210</xdr:colOff>
      <xdr:row>0</xdr:row>
      <xdr:rowOff>575086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A183479-4A3E-4FE4-BB11-976E0F4C71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735175" cy="58270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4595</xdr:colOff>
      <xdr:row>0</xdr:row>
      <xdr:rowOff>346354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19B3D90-2BB4-43E9-AD8A-1DA83C3A18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363575" cy="35397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1024890</xdr:colOff>
      <xdr:row>0</xdr:row>
      <xdr:rowOff>377414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9EF9DB33-D788-41AD-986A-379704D6C2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353800" cy="36979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11203</xdr:colOff>
      <xdr:row>0</xdr:row>
      <xdr:rowOff>1</xdr:rowOff>
    </xdr:from>
    <xdr:to>
      <xdr:col>10</xdr:col>
      <xdr:colOff>797073</xdr:colOff>
      <xdr:row>0</xdr:row>
      <xdr:rowOff>347382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B4635D0-352C-4298-BE6E-39110348C0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03" y="1"/>
          <a:ext cx="11455775" cy="34738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60412</xdr:colOff>
      <xdr:row>0</xdr:row>
      <xdr:rowOff>2</xdr:rowOff>
    </xdr:from>
    <xdr:to>
      <xdr:col>9</xdr:col>
      <xdr:colOff>1143000</xdr:colOff>
      <xdr:row>0</xdr:row>
      <xdr:rowOff>925286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29DD9BA-53A1-49A4-BFB7-78B29F96A87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60412" y="2"/>
          <a:ext cx="13546731" cy="92528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17685</xdr:colOff>
      <xdr:row>0</xdr:row>
      <xdr:rowOff>2</xdr:rowOff>
    </xdr:from>
    <xdr:to>
      <xdr:col>9</xdr:col>
      <xdr:colOff>952500</xdr:colOff>
      <xdr:row>0</xdr:row>
      <xdr:rowOff>911679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5C645A9D-3F54-426C-9163-FA1E6598BC3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17685" y="2"/>
          <a:ext cx="12636958" cy="911677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40821</xdr:colOff>
      <xdr:row>0</xdr:row>
      <xdr:rowOff>0</xdr:rowOff>
    </xdr:from>
    <xdr:to>
      <xdr:col>9</xdr:col>
      <xdr:colOff>865142</xdr:colOff>
      <xdr:row>1</xdr:row>
      <xdr:rowOff>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5BBFA752-67AB-4C75-8C36-999077B0D50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40821" y="0"/>
          <a:ext cx="12825821" cy="9525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lanilhas%20Jacson\Processo%20de%20Distribui&#231;&#227;o%20JUL200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FFMFS01\share$\Temp\Planilhas%20Jacson\Processo%20de%20Distribui&#231;&#227;o%20JUL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Plan2"/>
      <sheetName val="Plan3"/>
      <sheetName val="Verbas"/>
      <sheetName val="Descontos"/>
      <sheetName val="Instituto"/>
      <sheetName val="CG"/>
      <sheetName val="TITULOS"/>
      <sheetName val="Tabelas"/>
    </sheetNames>
    <sheetDataSet>
      <sheetData sheetId="0" refreshError="1">
        <row r="5">
          <cell r="A5">
            <v>189912</v>
          </cell>
          <cell r="B5" t="str">
            <v>FOFITO</v>
          </cell>
          <cell r="D5">
            <v>61000</v>
          </cell>
          <cell r="E5" t="str">
            <v>61000-Audiol. Clín. Centro Doc. Pesq. Fonoaud. - F</v>
          </cell>
          <cell r="J5">
            <v>505.47</v>
          </cell>
        </row>
        <row r="6">
          <cell r="A6">
            <v>189912</v>
          </cell>
          <cell r="B6" t="str">
            <v>HAC</v>
          </cell>
          <cell r="D6">
            <v>94250</v>
          </cell>
          <cell r="E6" t="str">
            <v xml:space="preserve">94250-Hospital Auxiliar de Cotoxó - SUS           </v>
          </cell>
          <cell r="J6">
            <v>3.63</v>
          </cell>
        </row>
        <row r="7">
          <cell r="A7">
            <v>189912</v>
          </cell>
          <cell r="B7" t="str">
            <v>HAC</v>
          </cell>
          <cell r="D7">
            <v>94250</v>
          </cell>
          <cell r="E7" t="str">
            <v xml:space="preserve">94250-Hospital Auxiliar de Cotoxó - SUS           </v>
          </cell>
          <cell r="J7">
            <v>6.24</v>
          </cell>
        </row>
        <row r="8">
          <cell r="D8">
            <v>94250</v>
          </cell>
          <cell r="E8" t="str">
            <v xml:space="preserve">94250-Hospital Auxiliar de Cotoxó - SUS           </v>
          </cell>
          <cell r="J8">
            <v>7426.12</v>
          </cell>
        </row>
        <row r="9">
          <cell r="D9">
            <v>94375</v>
          </cell>
          <cell r="E9" t="str">
            <v xml:space="preserve">94375 - OPM - ORTÉSE, PRÓTESE E MAT ESPECIAIS     </v>
          </cell>
          <cell r="J9">
            <v>0.04</v>
          </cell>
        </row>
        <row r="10">
          <cell r="D10">
            <v>94375</v>
          </cell>
          <cell r="E10" t="str">
            <v xml:space="preserve">94375 - OPM - ORTÉSE, PRÓTESE E MAT ESPECIAIS     </v>
          </cell>
          <cell r="J10">
            <v>0.75</v>
          </cell>
        </row>
        <row r="11">
          <cell r="J11">
            <v>1.07</v>
          </cell>
        </row>
        <row r="12">
          <cell r="J12">
            <v>1.33</v>
          </cell>
        </row>
        <row r="13">
          <cell r="J13">
            <v>0.51</v>
          </cell>
        </row>
        <row r="14">
          <cell r="J14">
            <v>1.04</v>
          </cell>
        </row>
        <row r="15">
          <cell r="J15">
            <v>4.74</v>
          </cell>
        </row>
        <row r="16">
          <cell r="J16">
            <v>5.1100000000000003</v>
          </cell>
        </row>
        <row r="17">
          <cell r="J17">
            <v>7.81</v>
          </cell>
        </row>
        <row r="18">
          <cell r="J18">
            <v>13.25</v>
          </cell>
        </row>
        <row r="19">
          <cell r="J19">
            <v>15.49</v>
          </cell>
        </row>
        <row r="20">
          <cell r="J20">
            <v>20.94</v>
          </cell>
        </row>
        <row r="21">
          <cell r="J21">
            <v>21.44</v>
          </cell>
        </row>
        <row r="22">
          <cell r="J22">
            <v>25.39</v>
          </cell>
        </row>
        <row r="23">
          <cell r="J23">
            <v>28.47</v>
          </cell>
        </row>
        <row r="24">
          <cell r="J24">
            <v>30.43</v>
          </cell>
        </row>
        <row r="25">
          <cell r="J25">
            <v>31.12</v>
          </cell>
        </row>
        <row r="26">
          <cell r="J26">
            <v>3629.11</v>
          </cell>
        </row>
        <row r="27">
          <cell r="J27">
            <v>52.63</v>
          </cell>
        </row>
        <row r="28">
          <cell r="J28">
            <v>63.11</v>
          </cell>
        </row>
        <row r="29">
          <cell r="J29">
            <v>63.46</v>
          </cell>
        </row>
        <row r="30">
          <cell r="J30">
            <v>66.36</v>
          </cell>
        </row>
        <row r="31">
          <cell r="J31">
            <v>70.91</v>
          </cell>
        </row>
        <row r="32">
          <cell r="J32">
            <v>21.46</v>
          </cell>
        </row>
        <row r="33">
          <cell r="J33">
            <v>98.87</v>
          </cell>
        </row>
        <row r="34">
          <cell r="J34">
            <v>111.82</v>
          </cell>
        </row>
        <row r="35">
          <cell r="J35">
            <v>136.51</v>
          </cell>
        </row>
        <row r="36">
          <cell r="J36">
            <v>146.75</v>
          </cell>
        </row>
        <row r="37">
          <cell r="J37">
            <v>299.60000000000002</v>
          </cell>
        </row>
        <row r="38">
          <cell r="J38">
            <v>234.78</v>
          </cell>
        </row>
        <row r="39">
          <cell r="J39">
            <v>683.65</v>
          </cell>
        </row>
        <row r="40">
          <cell r="J40">
            <v>275.5</v>
          </cell>
        </row>
        <row r="41">
          <cell r="J41">
            <v>439.16</v>
          </cell>
        </row>
        <row r="42">
          <cell r="J42">
            <v>1323.81</v>
          </cell>
        </row>
        <row r="43">
          <cell r="J43">
            <v>514.92999999999995</v>
          </cell>
        </row>
        <row r="44">
          <cell r="J44">
            <v>463.13</v>
          </cell>
        </row>
        <row r="45">
          <cell r="J45">
            <v>556.07000000000005</v>
          </cell>
        </row>
        <row r="46">
          <cell r="J46">
            <v>579.91999999999996</v>
          </cell>
        </row>
        <row r="47">
          <cell r="J47">
            <v>1385.92</v>
          </cell>
        </row>
        <row r="48">
          <cell r="J48">
            <v>1327.9</v>
          </cell>
        </row>
        <row r="49">
          <cell r="J49">
            <v>2128.4699999999998</v>
          </cell>
        </row>
        <row r="50">
          <cell r="J50">
            <v>1615.28</v>
          </cell>
        </row>
        <row r="51">
          <cell r="J51">
            <v>1846.43</v>
          </cell>
        </row>
        <row r="52">
          <cell r="J52">
            <v>2791.1</v>
          </cell>
        </row>
        <row r="53">
          <cell r="J53">
            <v>2817.09</v>
          </cell>
        </row>
        <row r="54">
          <cell r="J54">
            <v>2924.37</v>
          </cell>
        </row>
        <row r="55">
          <cell r="J55">
            <v>3603.58</v>
          </cell>
        </row>
        <row r="56">
          <cell r="J56">
            <v>3314.25</v>
          </cell>
        </row>
        <row r="57">
          <cell r="J57">
            <v>3948.68</v>
          </cell>
        </row>
        <row r="58">
          <cell r="J58">
            <v>4535.1400000000003</v>
          </cell>
        </row>
        <row r="59">
          <cell r="J59">
            <v>4567.3</v>
          </cell>
        </row>
        <row r="60">
          <cell r="J60">
            <v>4888.6499999999996</v>
          </cell>
        </row>
        <row r="61">
          <cell r="J61">
            <v>5165.1000000000004</v>
          </cell>
        </row>
        <row r="62">
          <cell r="J62">
            <v>4529.95</v>
          </cell>
        </row>
        <row r="63">
          <cell r="J63">
            <v>4967.13</v>
          </cell>
        </row>
        <row r="64">
          <cell r="J64">
            <v>18881.7</v>
          </cell>
        </row>
        <row r="65">
          <cell r="J65">
            <v>5697.87</v>
          </cell>
        </row>
        <row r="66">
          <cell r="J66">
            <v>4674.16</v>
          </cell>
        </row>
        <row r="67">
          <cell r="J67">
            <v>8317.42</v>
          </cell>
        </row>
        <row r="68">
          <cell r="J68">
            <v>8824.01</v>
          </cell>
        </row>
        <row r="69">
          <cell r="J69">
            <v>8160.84</v>
          </cell>
        </row>
        <row r="70">
          <cell r="J70">
            <v>8583.31</v>
          </cell>
        </row>
        <row r="71">
          <cell r="J71">
            <v>7758.27</v>
          </cell>
        </row>
        <row r="72">
          <cell r="J72">
            <v>10601.92</v>
          </cell>
        </row>
        <row r="73">
          <cell r="J73">
            <v>11205.67</v>
          </cell>
        </row>
        <row r="74">
          <cell r="J74">
            <v>11906.81</v>
          </cell>
        </row>
        <row r="75">
          <cell r="J75">
            <v>11589.11</v>
          </cell>
        </row>
        <row r="76">
          <cell r="J76">
            <v>11888.49</v>
          </cell>
        </row>
        <row r="77">
          <cell r="J77">
            <v>13001.77</v>
          </cell>
        </row>
        <row r="78">
          <cell r="J78">
            <v>14375.21</v>
          </cell>
        </row>
        <row r="79">
          <cell r="J79">
            <v>12417.09</v>
          </cell>
        </row>
        <row r="80">
          <cell r="J80">
            <v>16748.84</v>
          </cell>
        </row>
        <row r="81">
          <cell r="J81">
            <v>14695.39</v>
          </cell>
        </row>
        <row r="82">
          <cell r="J82">
            <v>17950.91</v>
          </cell>
        </row>
        <row r="83">
          <cell r="J83">
            <v>18417.46</v>
          </cell>
        </row>
        <row r="84">
          <cell r="J84">
            <v>17327.47</v>
          </cell>
        </row>
        <row r="85">
          <cell r="J85">
            <v>33501.72</v>
          </cell>
        </row>
        <row r="86">
          <cell r="J86">
            <v>19361.28</v>
          </cell>
        </row>
        <row r="87">
          <cell r="J87">
            <v>25382.76</v>
          </cell>
        </row>
        <row r="88">
          <cell r="J88">
            <v>23581.66</v>
          </cell>
        </row>
        <row r="89">
          <cell r="J89">
            <v>23572.39</v>
          </cell>
        </row>
        <row r="90">
          <cell r="J90">
            <v>30641.88</v>
          </cell>
        </row>
        <row r="91">
          <cell r="J91">
            <v>67033.14</v>
          </cell>
        </row>
        <row r="92">
          <cell r="J92">
            <v>76691.509999999995</v>
          </cell>
        </row>
        <row r="93">
          <cell r="J93">
            <v>101809.44</v>
          </cell>
        </row>
        <row r="94">
          <cell r="J94">
            <v>108571</v>
          </cell>
        </row>
        <row r="95">
          <cell r="J95">
            <v>222949.26</v>
          </cell>
        </row>
        <row r="96">
          <cell r="J96">
            <v>106.04</v>
          </cell>
        </row>
        <row r="97">
          <cell r="J97">
            <v>132.52000000000001</v>
          </cell>
        </row>
        <row r="98">
          <cell r="J98">
            <v>191.49</v>
          </cell>
        </row>
        <row r="99">
          <cell r="J99">
            <v>295.05</v>
          </cell>
        </row>
        <row r="100">
          <cell r="J100">
            <v>45673.4</v>
          </cell>
        </row>
        <row r="101">
          <cell r="J101">
            <v>88509.34</v>
          </cell>
        </row>
        <row r="102">
          <cell r="J102">
            <v>8942.4599999999991</v>
          </cell>
        </row>
        <row r="103">
          <cell r="J103">
            <v>21972.65</v>
          </cell>
        </row>
        <row r="104">
          <cell r="J104">
            <v>269.02</v>
          </cell>
        </row>
        <row r="105">
          <cell r="J105">
            <v>28.72</v>
          </cell>
        </row>
        <row r="106">
          <cell r="J106">
            <v>639.86</v>
          </cell>
        </row>
        <row r="107">
          <cell r="J107">
            <v>1876.69</v>
          </cell>
        </row>
        <row r="108">
          <cell r="J108">
            <v>15561.24</v>
          </cell>
        </row>
        <row r="109">
          <cell r="J109">
            <v>20967.64</v>
          </cell>
        </row>
        <row r="110">
          <cell r="J110">
            <v>98755.8</v>
          </cell>
        </row>
        <row r="111">
          <cell r="J111">
            <v>105015.77</v>
          </cell>
        </row>
        <row r="112">
          <cell r="J112">
            <v>3.18</v>
          </cell>
        </row>
        <row r="113">
          <cell r="J113">
            <v>22267.37</v>
          </cell>
        </row>
        <row r="114">
          <cell r="J114">
            <v>29027.360000000001</v>
          </cell>
        </row>
        <row r="115">
          <cell r="J115">
            <v>77805.81</v>
          </cell>
        </row>
        <row r="116">
          <cell r="J116">
            <v>2.27</v>
          </cell>
        </row>
        <row r="117">
          <cell r="J117">
            <v>18.16</v>
          </cell>
        </row>
        <row r="118">
          <cell r="J118">
            <v>3342.01</v>
          </cell>
        </row>
        <row r="119">
          <cell r="J119">
            <v>3444.14</v>
          </cell>
        </row>
        <row r="120">
          <cell r="J120">
            <v>3858.71</v>
          </cell>
        </row>
        <row r="121">
          <cell r="J121">
            <v>40016.629999999997</v>
          </cell>
        </row>
        <row r="122">
          <cell r="J122">
            <v>75438.740000000005</v>
          </cell>
        </row>
        <row r="123">
          <cell r="J123">
            <v>0.26</v>
          </cell>
        </row>
        <row r="124">
          <cell r="J124">
            <v>0.32</v>
          </cell>
        </row>
        <row r="125">
          <cell r="J125">
            <v>12.22</v>
          </cell>
        </row>
        <row r="126">
          <cell r="J126">
            <v>12.95</v>
          </cell>
        </row>
        <row r="127">
          <cell r="J127">
            <v>28.05</v>
          </cell>
        </row>
        <row r="128">
          <cell r="J128">
            <v>170.31</v>
          </cell>
        </row>
        <row r="129">
          <cell r="J129">
            <v>426.82</v>
          </cell>
        </row>
        <row r="130">
          <cell r="J130">
            <v>601.32000000000005</v>
          </cell>
        </row>
        <row r="131">
          <cell r="J131">
            <v>605.38</v>
          </cell>
        </row>
        <row r="132">
          <cell r="J132">
            <v>700.89</v>
          </cell>
        </row>
        <row r="133">
          <cell r="J133">
            <v>705.9</v>
          </cell>
        </row>
        <row r="134">
          <cell r="J134">
            <v>738.11</v>
          </cell>
        </row>
        <row r="135">
          <cell r="J135">
            <v>1039.3499999999999</v>
          </cell>
        </row>
        <row r="136">
          <cell r="J136">
            <v>1646.65</v>
          </cell>
        </row>
        <row r="137">
          <cell r="J137">
            <v>4476.74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Plan2"/>
      <sheetName val="Plan3"/>
      <sheetName val="Verbas"/>
      <sheetName val="Descontos"/>
      <sheetName val="Instituto"/>
      <sheetName val="CG"/>
      <sheetName val="TITULOS"/>
      <sheetName val="Tabelas"/>
    </sheetNames>
    <sheetDataSet>
      <sheetData sheetId="0" refreshError="1">
        <row r="5">
          <cell r="A5">
            <v>189912</v>
          </cell>
          <cell r="B5" t="str">
            <v>FOFITO</v>
          </cell>
          <cell r="D5">
            <v>61000</v>
          </cell>
          <cell r="E5" t="str">
            <v>61000-Audiol. Clín. Centro Doc. Pesq. Fonoaud. - F</v>
          </cell>
          <cell r="J5">
            <v>505.47</v>
          </cell>
        </row>
        <row r="6">
          <cell r="A6">
            <v>189912</v>
          </cell>
          <cell r="B6" t="str">
            <v>HAC</v>
          </cell>
          <cell r="D6">
            <v>94250</v>
          </cell>
          <cell r="E6" t="str">
            <v xml:space="preserve">94250-Hospital Auxiliar de Cotoxó - SUS           </v>
          </cell>
          <cell r="J6">
            <v>3.63</v>
          </cell>
        </row>
        <row r="7">
          <cell r="A7">
            <v>189912</v>
          </cell>
          <cell r="B7" t="str">
            <v>HAC</v>
          </cell>
          <cell r="D7">
            <v>94250</v>
          </cell>
          <cell r="E7" t="str">
            <v xml:space="preserve">94250-Hospital Auxiliar de Cotoxó - SUS           </v>
          </cell>
          <cell r="J7">
            <v>6.24</v>
          </cell>
        </row>
        <row r="8">
          <cell r="D8">
            <v>94250</v>
          </cell>
          <cell r="E8" t="str">
            <v xml:space="preserve">94250-Hospital Auxiliar de Cotoxó - SUS           </v>
          </cell>
          <cell r="J8">
            <v>7426.12</v>
          </cell>
        </row>
        <row r="9">
          <cell r="D9">
            <v>94375</v>
          </cell>
          <cell r="E9" t="str">
            <v xml:space="preserve">94375 - OPM - ORTÉSE, PRÓTESE E MAT ESPECIAIS     </v>
          </cell>
          <cell r="J9">
            <v>0.04</v>
          </cell>
        </row>
        <row r="10">
          <cell r="D10">
            <v>94375</v>
          </cell>
          <cell r="E10" t="str">
            <v xml:space="preserve">94375 - OPM - ORTÉSE, PRÓTESE E MAT ESPECIAIS     </v>
          </cell>
          <cell r="J10">
            <v>0.75</v>
          </cell>
        </row>
        <row r="11">
          <cell r="J11">
            <v>1.07</v>
          </cell>
        </row>
        <row r="12">
          <cell r="J12">
            <v>1.33</v>
          </cell>
        </row>
        <row r="13">
          <cell r="J13">
            <v>0.51</v>
          </cell>
        </row>
        <row r="14">
          <cell r="J14">
            <v>1.04</v>
          </cell>
        </row>
        <row r="15">
          <cell r="J15">
            <v>4.74</v>
          </cell>
        </row>
        <row r="16">
          <cell r="J16">
            <v>5.1100000000000003</v>
          </cell>
        </row>
        <row r="17">
          <cell r="J17">
            <v>7.81</v>
          </cell>
        </row>
        <row r="18">
          <cell r="J18">
            <v>13.25</v>
          </cell>
        </row>
        <row r="19">
          <cell r="J19">
            <v>15.49</v>
          </cell>
        </row>
        <row r="20">
          <cell r="J20">
            <v>20.94</v>
          </cell>
        </row>
        <row r="21">
          <cell r="J21">
            <v>21.44</v>
          </cell>
        </row>
        <row r="22">
          <cell r="J22">
            <v>25.39</v>
          </cell>
        </row>
        <row r="23">
          <cell r="J23">
            <v>28.47</v>
          </cell>
        </row>
        <row r="24">
          <cell r="J24">
            <v>30.43</v>
          </cell>
        </row>
        <row r="25">
          <cell r="J25">
            <v>31.12</v>
          </cell>
        </row>
        <row r="26">
          <cell r="J26">
            <v>3629.11</v>
          </cell>
        </row>
        <row r="27">
          <cell r="J27">
            <v>52.63</v>
          </cell>
        </row>
        <row r="28">
          <cell r="J28">
            <v>63.11</v>
          </cell>
        </row>
        <row r="29">
          <cell r="J29">
            <v>63.46</v>
          </cell>
        </row>
        <row r="30">
          <cell r="J30">
            <v>66.36</v>
          </cell>
        </row>
        <row r="31">
          <cell r="J31">
            <v>70.91</v>
          </cell>
        </row>
        <row r="32">
          <cell r="J32">
            <v>21.46</v>
          </cell>
        </row>
        <row r="33">
          <cell r="J33">
            <v>98.87</v>
          </cell>
        </row>
        <row r="34">
          <cell r="J34">
            <v>111.82</v>
          </cell>
        </row>
        <row r="35">
          <cell r="J35">
            <v>136.51</v>
          </cell>
        </row>
        <row r="36">
          <cell r="J36">
            <v>146.75</v>
          </cell>
        </row>
        <row r="37">
          <cell r="J37">
            <v>299.60000000000002</v>
          </cell>
        </row>
        <row r="38">
          <cell r="J38">
            <v>234.78</v>
          </cell>
        </row>
        <row r="39">
          <cell r="J39">
            <v>683.65</v>
          </cell>
        </row>
        <row r="40">
          <cell r="J40">
            <v>275.5</v>
          </cell>
        </row>
        <row r="41">
          <cell r="J41">
            <v>439.16</v>
          </cell>
        </row>
        <row r="42">
          <cell r="J42">
            <v>1323.81</v>
          </cell>
        </row>
        <row r="43">
          <cell r="J43">
            <v>514.92999999999995</v>
          </cell>
        </row>
        <row r="44">
          <cell r="J44">
            <v>463.13</v>
          </cell>
        </row>
        <row r="45">
          <cell r="J45">
            <v>556.07000000000005</v>
          </cell>
        </row>
        <row r="46">
          <cell r="J46">
            <v>579.91999999999996</v>
          </cell>
        </row>
        <row r="47">
          <cell r="J47">
            <v>1385.92</v>
          </cell>
        </row>
        <row r="48">
          <cell r="J48">
            <v>1327.9</v>
          </cell>
        </row>
        <row r="49">
          <cell r="J49">
            <v>2128.4699999999998</v>
          </cell>
        </row>
        <row r="50">
          <cell r="J50">
            <v>1615.28</v>
          </cell>
        </row>
        <row r="51">
          <cell r="J51">
            <v>1846.43</v>
          </cell>
        </row>
        <row r="52">
          <cell r="J52">
            <v>2791.1</v>
          </cell>
        </row>
        <row r="53">
          <cell r="J53">
            <v>2817.09</v>
          </cell>
        </row>
        <row r="54">
          <cell r="J54">
            <v>2924.37</v>
          </cell>
        </row>
        <row r="55">
          <cell r="J55">
            <v>3603.58</v>
          </cell>
        </row>
        <row r="56">
          <cell r="J56">
            <v>3314.25</v>
          </cell>
        </row>
        <row r="57">
          <cell r="J57">
            <v>3948.68</v>
          </cell>
        </row>
        <row r="58">
          <cell r="J58">
            <v>4535.1400000000003</v>
          </cell>
        </row>
        <row r="59">
          <cell r="J59">
            <v>4567.3</v>
          </cell>
        </row>
        <row r="60">
          <cell r="J60">
            <v>4888.6499999999996</v>
          </cell>
        </row>
        <row r="61">
          <cell r="J61">
            <v>5165.1000000000004</v>
          </cell>
        </row>
        <row r="62">
          <cell r="J62">
            <v>4529.95</v>
          </cell>
        </row>
        <row r="63">
          <cell r="J63">
            <v>4967.13</v>
          </cell>
        </row>
        <row r="64">
          <cell r="J64">
            <v>18881.7</v>
          </cell>
        </row>
        <row r="65">
          <cell r="J65">
            <v>5697.87</v>
          </cell>
        </row>
        <row r="66">
          <cell r="J66">
            <v>4674.16</v>
          </cell>
        </row>
        <row r="67">
          <cell r="J67">
            <v>8317.42</v>
          </cell>
        </row>
        <row r="68">
          <cell r="J68">
            <v>8824.01</v>
          </cell>
        </row>
        <row r="69">
          <cell r="J69">
            <v>8160.84</v>
          </cell>
        </row>
        <row r="70">
          <cell r="J70">
            <v>8583.31</v>
          </cell>
        </row>
        <row r="71">
          <cell r="J71">
            <v>7758.27</v>
          </cell>
        </row>
        <row r="72">
          <cell r="J72">
            <v>10601.92</v>
          </cell>
        </row>
        <row r="73">
          <cell r="J73">
            <v>11205.67</v>
          </cell>
        </row>
        <row r="74">
          <cell r="J74">
            <v>11906.81</v>
          </cell>
        </row>
        <row r="75">
          <cell r="J75">
            <v>11589.11</v>
          </cell>
        </row>
        <row r="76">
          <cell r="J76">
            <v>11888.49</v>
          </cell>
        </row>
        <row r="77">
          <cell r="J77">
            <v>13001.77</v>
          </cell>
        </row>
        <row r="78">
          <cell r="J78">
            <v>14375.21</v>
          </cell>
        </row>
        <row r="79">
          <cell r="J79">
            <v>12417.09</v>
          </cell>
        </row>
        <row r="80">
          <cell r="J80">
            <v>16748.84</v>
          </cell>
        </row>
        <row r="81">
          <cell r="J81">
            <v>14695.39</v>
          </cell>
        </row>
        <row r="82">
          <cell r="J82">
            <v>17950.91</v>
          </cell>
        </row>
        <row r="83">
          <cell r="J83">
            <v>18417.46</v>
          </cell>
        </row>
        <row r="84">
          <cell r="J84">
            <v>17327.47</v>
          </cell>
        </row>
        <row r="85">
          <cell r="J85">
            <v>33501.72</v>
          </cell>
        </row>
        <row r="86">
          <cell r="J86">
            <v>19361.28</v>
          </cell>
        </row>
        <row r="87">
          <cell r="J87">
            <v>25382.76</v>
          </cell>
        </row>
        <row r="88">
          <cell r="J88">
            <v>23581.66</v>
          </cell>
        </row>
        <row r="89">
          <cell r="J89">
            <v>23572.39</v>
          </cell>
        </row>
        <row r="90">
          <cell r="J90">
            <v>30641.88</v>
          </cell>
        </row>
        <row r="91">
          <cell r="J91">
            <v>67033.14</v>
          </cell>
        </row>
        <row r="92">
          <cell r="J92">
            <v>76691.509999999995</v>
          </cell>
        </row>
        <row r="93">
          <cell r="J93">
            <v>101809.44</v>
          </cell>
        </row>
        <row r="94">
          <cell r="J94">
            <v>108571</v>
          </cell>
        </row>
        <row r="95">
          <cell r="J95">
            <v>222949.26</v>
          </cell>
        </row>
        <row r="96">
          <cell r="J96">
            <v>106.04</v>
          </cell>
        </row>
        <row r="97">
          <cell r="J97">
            <v>132.52000000000001</v>
          </cell>
        </row>
        <row r="98">
          <cell r="J98">
            <v>191.49</v>
          </cell>
        </row>
        <row r="99">
          <cell r="J99">
            <v>295.05</v>
          </cell>
        </row>
        <row r="100">
          <cell r="J100">
            <v>45673.4</v>
          </cell>
        </row>
        <row r="101">
          <cell r="J101">
            <v>88509.34</v>
          </cell>
        </row>
        <row r="102">
          <cell r="J102">
            <v>8942.4599999999991</v>
          </cell>
        </row>
        <row r="103">
          <cell r="J103">
            <v>21972.65</v>
          </cell>
        </row>
        <row r="104">
          <cell r="J104">
            <v>269.02</v>
          </cell>
        </row>
        <row r="105">
          <cell r="J105">
            <v>28.72</v>
          </cell>
        </row>
        <row r="106">
          <cell r="J106">
            <v>639.86</v>
          </cell>
        </row>
        <row r="107">
          <cell r="J107">
            <v>1876.69</v>
          </cell>
        </row>
        <row r="108">
          <cell r="J108">
            <v>15561.24</v>
          </cell>
        </row>
        <row r="109">
          <cell r="J109">
            <v>20967.64</v>
          </cell>
        </row>
        <row r="110">
          <cell r="J110">
            <v>98755.8</v>
          </cell>
        </row>
        <row r="111">
          <cell r="J111">
            <v>105015.77</v>
          </cell>
        </row>
        <row r="112">
          <cell r="J112">
            <v>3.18</v>
          </cell>
        </row>
        <row r="113">
          <cell r="J113">
            <v>22267.37</v>
          </cell>
        </row>
        <row r="114">
          <cell r="J114">
            <v>29027.360000000001</v>
          </cell>
        </row>
        <row r="115">
          <cell r="J115">
            <v>77805.81</v>
          </cell>
        </row>
        <row r="116">
          <cell r="J116">
            <v>2.27</v>
          </cell>
        </row>
        <row r="117">
          <cell r="J117">
            <v>18.16</v>
          </cell>
        </row>
        <row r="118">
          <cell r="J118">
            <v>3342.01</v>
          </cell>
        </row>
        <row r="119">
          <cell r="J119">
            <v>3444.14</v>
          </cell>
        </row>
        <row r="120">
          <cell r="J120">
            <v>3858.71</v>
          </cell>
        </row>
        <row r="121">
          <cell r="J121">
            <v>40016.629999999997</v>
          </cell>
        </row>
        <row r="122">
          <cell r="J122">
            <v>75438.740000000005</v>
          </cell>
        </row>
        <row r="123">
          <cell r="J123">
            <v>0.26</v>
          </cell>
        </row>
        <row r="124">
          <cell r="J124">
            <v>0.32</v>
          </cell>
        </row>
        <row r="125">
          <cell r="J125">
            <v>12.22</v>
          </cell>
        </row>
        <row r="126">
          <cell r="J126">
            <v>12.95</v>
          </cell>
        </row>
        <row r="127">
          <cell r="J127">
            <v>28.05</v>
          </cell>
        </row>
        <row r="128">
          <cell r="J128">
            <v>170.31</v>
          </cell>
        </row>
        <row r="129">
          <cell r="J129">
            <v>426.82</v>
          </cell>
        </row>
        <row r="130">
          <cell r="J130">
            <v>601.32000000000005</v>
          </cell>
        </row>
        <row r="131">
          <cell r="J131">
            <v>605.38</v>
          </cell>
        </row>
        <row r="132">
          <cell r="J132">
            <v>700.89</v>
          </cell>
        </row>
        <row r="133">
          <cell r="J133">
            <v>705.9</v>
          </cell>
        </row>
        <row r="134">
          <cell r="J134">
            <v>738.11</v>
          </cell>
        </row>
        <row r="135">
          <cell r="J135">
            <v>1039.3499999999999</v>
          </cell>
        </row>
        <row r="136">
          <cell r="J136">
            <v>1646.65</v>
          </cell>
        </row>
        <row r="137">
          <cell r="J137">
            <v>4476.74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C0BA89-ED47-4B28-9F42-7BD085954946}">
  <sheetPr>
    <pageSetUpPr fitToPage="1"/>
  </sheetPr>
  <dimension ref="A1:Q41"/>
  <sheetViews>
    <sheetView topLeftCell="A10" zoomScale="80" zoomScaleNormal="80" workbookViewId="0">
      <selection activeCell="E4" sqref="E1:E1048576"/>
    </sheetView>
  </sheetViews>
  <sheetFormatPr defaultColWidth="9.140625" defaultRowHeight="15" x14ac:dyDescent="0.25"/>
  <cols>
    <col min="1" max="1" width="64.42578125" style="1" customWidth="1"/>
    <col min="2" max="2" width="4.7109375" style="1" customWidth="1"/>
    <col min="3" max="3" width="13.7109375" style="1" customWidth="1"/>
    <col min="4" max="4" width="13.28515625" style="1" customWidth="1"/>
    <col min="5" max="5" width="10" style="1" hidden="1" customWidth="1"/>
    <col min="6" max="15" width="8.28515625" style="1" hidden="1" customWidth="1"/>
    <col min="16" max="16" width="2.85546875" style="1" customWidth="1"/>
    <col min="17" max="17" width="11" style="1" customWidth="1"/>
    <col min="18" max="16384" width="9.140625" style="1"/>
  </cols>
  <sheetData>
    <row r="1" spans="1:17" ht="32.450000000000003" customHeight="1" x14ac:dyDescent="0.25">
      <c r="A1" s="133" t="s">
        <v>29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3"/>
    </row>
    <row r="2" spans="1:17" ht="42" customHeight="1" x14ac:dyDescent="0.25">
      <c r="A2" s="134" t="s">
        <v>46</v>
      </c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</row>
    <row r="3" spans="1:17" ht="30" customHeight="1" x14ac:dyDescent="0.25">
      <c r="A3" s="135" t="s">
        <v>45</v>
      </c>
      <c r="B3" s="135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35"/>
      <c r="N3" s="135"/>
      <c r="O3" s="135"/>
      <c r="P3" s="135"/>
      <c r="Q3" s="135"/>
    </row>
    <row r="4" spans="1:17" s="4" customFormat="1" ht="18" customHeight="1" x14ac:dyDescent="0.3">
      <c r="A4" s="2"/>
      <c r="B4" s="3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</row>
    <row r="5" spans="1:17" s="6" customFormat="1" x14ac:dyDescent="0.25">
      <c r="C5" s="7" t="s">
        <v>43</v>
      </c>
      <c r="D5" s="7" t="s">
        <v>38</v>
      </c>
      <c r="E5" s="7" t="s">
        <v>32</v>
      </c>
      <c r="F5" s="7" t="s">
        <v>33</v>
      </c>
      <c r="G5" s="7" t="s">
        <v>34</v>
      </c>
      <c r="H5" s="7" t="s">
        <v>35</v>
      </c>
      <c r="I5" s="7" t="s">
        <v>36</v>
      </c>
      <c r="J5" s="7" t="s">
        <v>37</v>
      </c>
      <c r="K5" s="7" t="s">
        <v>39</v>
      </c>
      <c r="L5" s="7" t="s">
        <v>40</v>
      </c>
      <c r="M5" s="7" t="s">
        <v>41</v>
      </c>
      <c r="N5" s="7" t="s">
        <v>42</v>
      </c>
      <c r="O5" s="7" t="s">
        <v>43</v>
      </c>
      <c r="Q5" s="7" t="s">
        <v>31</v>
      </c>
    </row>
    <row r="6" spans="1:17" s="8" customFormat="1" ht="12" thickBot="1" x14ac:dyDescent="0.3">
      <c r="C6" s="9">
        <v>2022</v>
      </c>
      <c r="D6" s="9">
        <v>2022</v>
      </c>
      <c r="E6" s="9">
        <v>2022</v>
      </c>
      <c r="F6" s="9">
        <v>2022</v>
      </c>
      <c r="G6" s="9">
        <v>2022</v>
      </c>
      <c r="H6" s="9">
        <v>2022</v>
      </c>
      <c r="I6" s="9">
        <v>2022</v>
      </c>
      <c r="J6" s="9">
        <v>2022</v>
      </c>
      <c r="K6" s="9">
        <v>2022</v>
      </c>
      <c r="L6" s="9">
        <v>2022</v>
      </c>
      <c r="M6" s="9">
        <v>2022</v>
      </c>
      <c r="N6" s="9">
        <v>2022</v>
      </c>
      <c r="O6" s="9">
        <v>2023</v>
      </c>
      <c r="Q6" s="9"/>
    </row>
    <row r="8" spans="1:17" s="11" customFormat="1" ht="16.5" thickBot="1" x14ac:dyDescent="0.3">
      <c r="A8" s="10" t="s">
        <v>0</v>
      </c>
      <c r="C8" s="12">
        <v>9586.0918899998433</v>
      </c>
      <c r="D8" s="12">
        <v>7692.8218899998374</v>
      </c>
      <c r="E8" s="12">
        <f>D39</f>
        <v>-0.19811000016215985</v>
      </c>
      <c r="F8" s="12">
        <f t="shared" ref="F8:O8" si="0">E39</f>
        <v>-0.19811000016215985</v>
      </c>
      <c r="G8" s="12">
        <f t="shared" si="0"/>
        <v>-0.19811000016215985</v>
      </c>
      <c r="H8" s="12">
        <f t="shared" si="0"/>
        <v>-0.19811000016215985</v>
      </c>
      <c r="I8" s="12">
        <f t="shared" si="0"/>
        <v>-0.19811000016215985</v>
      </c>
      <c r="J8" s="12">
        <f t="shared" si="0"/>
        <v>-0.19811000016215985</v>
      </c>
      <c r="K8" s="12">
        <f t="shared" si="0"/>
        <v>-0.19811000016215985</v>
      </c>
      <c r="L8" s="12">
        <f t="shared" si="0"/>
        <v>-0.19811000016215985</v>
      </c>
      <c r="M8" s="12">
        <f t="shared" si="0"/>
        <v>-0.19811000016215985</v>
      </c>
      <c r="N8" s="12">
        <f t="shared" si="0"/>
        <v>-0.19811000016215985</v>
      </c>
      <c r="O8" s="12">
        <f t="shared" si="0"/>
        <v>-0.19811000016215985</v>
      </c>
      <c r="Q8" s="12">
        <f>D8</f>
        <v>7692.8218899998374</v>
      </c>
    </row>
    <row r="10" spans="1:17" s="13" customFormat="1" ht="15.75" x14ac:dyDescent="0.25">
      <c r="A10" s="13" t="s">
        <v>1</v>
      </c>
    </row>
    <row r="11" spans="1:17" s="15" customFormat="1" ht="15.75" x14ac:dyDescent="0.25">
      <c r="A11" s="14" t="s">
        <v>2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Q11" s="16">
        <f>SUM(E11:P11)</f>
        <v>0</v>
      </c>
    </row>
    <row r="12" spans="1:17" s="15" customFormat="1" ht="15.75" x14ac:dyDescent="0.25">
      <c r="A12" s="14" t="s">
        <v>3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Q12" s="16">
        <f>SUM(E12:P12)</f>
        <v>0</v>
      </c>
    </row>
    <row r="13" spans="1:17" s="15" customFormat="1" ht="15.75" x14ac:dyDescent="0.25">
      <c r="A13" s="14" t="s">
        <v>4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Q13" s="16">
        <f>SUM(E13:P13)</f>
        <v>0</v>
      </c>
    </row>
    <row r="14" spans="1:17" s="15" customFormat="1" ht="15.75" x14ac:dyDescent="0.25">
      <c r="A14" s="14" t="s">
        <v>5</v>
      </c>
      <c r="C14" s="16">
        <v>47004.01</v>
      </c>
      <c r="D14" s="16">
        <v>0</v>
      </c>
      <c r="E14" s="16">
        <v>0</v>
      </c>
      <c r="F14" s="16"/>
      <c r="G14" s="16"/>
      <c r="H14" s="16"/>
      <c r="I14" s="16"/>
      <c r="J14" s="16"/>
      <c r="K14" s="16"/>
      <c r="L14" s="16"/>
      <c r="M14" s="16"/>
      <c r="N14" s="16"/>
      <c r="O14" s="16"/>
      <c r="Q14" s="16">
        <f>SUM(D14:P14)</f>
        <v>0</v>
      </c>
    </row>
    <row r="15" spans="1:17" s="15" customFormat="1" ht="15.75" x14ac:dyDescent="0.25">
      <c r="A15" s="14" t="s">
        <v>6</v>
      </c>
      <c r="C15" s="16">
        <v>57.99</v>
      </c>
      <c r="D15" s="16">
        <v>9.98</v>
      </c>
      <c r="E15" s="16">
        <v>0</v>
      </c>
      <c r="F15" s="16"/>
      <c r="G15" s="16"/>
      <c r="H15" s="16"/>
      <c r="I15" s="16"/>
      <c r="J15" s="16"/>
      <c r="K15" s="16"/>
      <c r="L15" s="16"/>
      <c r="M15" s="16"/>
      <c r="N15" s="16"/>
      <c r="O15" s="16"/>
      <c r="Q15" s="16">
        <f>SUM(D15:P15)</f>
        <v>9.98</v>
      </c>
    </row>
    <row r="16" spans="1:17" s="15" customFormat="1" ht="15.75" x14ac:dyDescent="0.25">
      <c r="A16" s="14" t="s">
        <v>7</v>
      </c>
      <c r="C16" s="16">
        <v>0.1</v>
      </c>
      <c r="D16" s="16">
        <v>0</v>
      </c>
      <c r="E16" s="16">
        <v>0</v>
      </c>
      <c r="F16" s="16"/>
      <c r="G16" s="16"/>
      <c r="H16" s="16"/>
      <c r="I16" s="16"/>
      <c r="J16" s="16"/>
      <c r="K16" s="16"/>
      <c r="L16" s="16"/>
      <c r="M16" s="16"/>
      <c r="N16" s="16"/>
      <c r="O16" s="16"/>
      <c r="Q16" s="16">
        <f>SUM(D16:P16)</f>
        <v>0</v>
      </c>
    </row>
    <row r="17" spans="1:17" s="11" customFormat="1" ht="15.75" x14ac:dyDescent="0.25">
      <c r="A17" s="36" t="s">
        <v>8</v>
      </c>
      <c r="C17" s="18">
        <f>SUM(C11:C16)</f>
        <v>47062.1</v>
      </c>
      <c r="D17" s="18">
        <f t="shared" ref="D17:O17" si="1">SUM(D11:D16)</f>
        <v>9.98</v>
      </c>
      <c r="E17" s="18">
        <f t="shared" si="1"/>
        <v>0</v>
      </c>
      <c r="F17" s="18">
        <f t="shared" si="1"/>
        <v>0</v>
      </c>
      <c r="G17" s="18">
        <f t="shared" si="1"/>
        <v>0</v>
      </c>
      <c r="H17" s="18">
        <f t="shared" si="1"/>
        <v>0</v>
      </c>
      <c r="I17" s="18">
        <f t="shared" si="1"/>
        <v>0</v>
      </c>
      <c r="J17" s="18">
        <f t="shared" si="1"/>
        <v>0</v>
      </c>
      <c r="K17" s="18">
        <f t="shared" si="1"/>
        <v>0</v>
      </c>
      <c r="L17" s="18">
        <f t="shared" si="1"/>
        <v>0</v>
      </c>
      <c r="M17" s="18">
        <f t="shared" si="1"/>
        <v>0</v>
      </c>
      <c r="N17" s="18">
        <f t="shared" si="1"/>
        <v>0</v>
      </c>
      <c r="O17" s="18">
        <f t="shared" si="1"/>
        <v>0</v>
      </c>
      <c r="Q17" s="18">
        <f>SUM(Q11:Q16)</f>
        <v>9.98</v>
      </c>
    </row>
    <row r="18" spans="1:17" x14ac:dyDescent="0.25"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Q18" s="19"/>
    </row>
    <row r="19" spans="1:17" s="13" customFormat="1" ht="15.75" x14ac:dyDescent="0.25">
      <c r="A19" s="13" t="s">
        <v>9</v>
      </c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Q19" s="20"/>
    </row>
    <row r="20" spans="1:17" s="15" customFormat="1" ht="15.75" x14ac:dyDescent="0.25">
      <c r="A20" s="14" t="s">
        <v>10</v>
      </c>
      <c r="C20" s="21">
        <v>-29385.919999999998</v>
      </c>
      <c r="D20" s="16">
        <v>-9463.81</v>
      </c>
      <c r="E20" s="21">
        <v>0</v>
      </c>
      <c r="F20" s="21"/>
      <c r="G20" s="21"/>
      <c r="H20" s="21"/>
      <c r="I20" s="21"/>
      <c r="J20" s="21"/>
      <c r="K20" s="21"/>
      <c r="L20" s="21"/>
      <c r="M20" s="21"/>
      <c r="N20" s="21"/>
      <c r="O20" s="21"/>
      <c r="Q20" s="16">
        <f>SUM(D20:P20)</f>
        <v>-9463.81</v>
      </c>
    </row>
    <row r="21" spans="1:17" s="15" customFormat="1" ht="15.75" x14ac:dyDescent="0.25">
      <c r="A21" s="14" t="s">
        <v>11</v>
      </c>
      <c r="C21" s="16">
        <v>0</v>
      </c>
      <c r="D21" s="16">
        <v>0</v>
      </c>
      <c r="E21" s="21">
        <v>0</v>
      </c>
      <c r="F21" s="21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Q21" s="16">
        <f>SUM(D21:P21)</f>
        <v>0</v>
      </c>
    </row>
    <row r="22" spans="1:17" s="15" customFormat="1" ht="15.75" x14ac:dyDescent="0.25">
      <c r="A22" s="14" t="s">
        <v>12</v>
      </c>
      <c r="C22" s="21">
        <v>-1770.79</v>
      </c>
      <c r="D22" s="21">
        <v>1701.55</v>
      </c>
      <c r="E22" s="21">
        <v>0</v>
      </c>
      <c r="F22" s="21"/>
      <c r="G22" s="21"/>
      <c r="H22" s="21"/>
      <c r="I22" s="21"/>
      <c r="J22" s="21"/>
      <c r="K22" s="21"/>
      <c r="L22" s="21"/>
      <c r="M22" s="21"/>
      <c r="N22" s="21"/>
      <c r="O22" s="21"/>
      <c r="Q22" s="16">
        <f>SUM(D22:P22)</f>
        <v>1701.55</v>
      </c>
    </row>
    <row r="23" spans="1:17" s="15" customFormat="1" ht="15.75" x14ac:dyDescent="0.25">
      <c r="A23" s="22" t="s">
        <v>13</v>
      </c>
      <c r="C23" s="37">
        <f>SUM(C20:C22)</f>
        <v>-31156.71</v>
      </c>
      <c r="D23" s="37">
        <f t="shared" ref="D23:O23" si="2">SUM(D20:D22)</f>
        <v>-7762.2599999999993</v>
      </c>
      <c r="E23" s="37">
        <f t="shared" si="2"/>
        <v>0</v>
      </c>
      <c r="F23" s="37">
        <f t="shared" si="2"/>
        <v>0</v>
      </c>
      <c r="G23" s="37">
        <f t="shared" si="2"/>
        <v>0</v>
      </c>
      <c r="H23" s="37">
        <f t="shared" si="2"/>
        <v>0</v>
      </c>
      <c r="I23" s="37">
        <f t="shared" si="2"/>
        <v>0</v>
      </c>
      <c r="J23" s="37">
        <f t="shared" si="2"/>
        <v>0</v>
      </c>
      <c r="K23" s="37">
        <f t="shared" si="2"/>
        <v>0</v>
      </c>
      <c r="L23" s="37">
        <f t="shared" si="2"/>
        <v>0</v>
      </c>
      <c r="M23" s="37">
        <f t="shared" si="2"/>
        <v>0</v>
      </c>
      <c r="N23" s="37">
        <f t="shared" si="2"/>
        <v>0</v>
      </c>
      <c r="O23" s="37">
        <f t="shared" si="2"/>
        <v>0</v>
      </c>
      <c r="Q23" s="37">
        <f>SUM(Q20:Q22)</f>
        <v>-7762.2599999999993</v>
      </c>
    </row>
    <row r="24" spans="1:17" s="15" customFormat="1" ht="15.75" x14ac:dyDescent="0.25">
      <c r="A24" s="14" t="s">
        <v>14</v>
      </c>
      <c r="C24" s="21">
        <v>-6299.79</v>
      </c>
      <c r="D24" s="16">
        <v>-33.75</v>
      </c>
      <c r="E24" s="21">
        <v>0</v>
      </c>
      <c r="F24" s="21"/>
      <c r="G24" s="21"/>
      <c r="H24" s="21"/>
      <c r="I24" s="21"/>
      <c r="J24" s="21"/>
      <c r="K24" s="21"/>
      <c r="L24" s="21"/>
      <c r="M24" s="21"/>
      <c r="N24" s="21"/>
      <c r="O24" s="21"/>
      <c r="Q24" s="16">
        <f>SUM(D24:P24)</f>
        <v>-33.75</v>
      </c>
    </row>
    <row r="25" spans="1:17" s="15" customFormat="1" ht="15.75" x14ac:dyDescent="0.25">
      <c r="A25" s="14" t="s">
        <v>15</v>
      </c>
      <c r="C25" s="21">
        <v>-8755.4</v>
      </c>
      <c r="D25" s="16">
        <v>0</v>
      </c>
      <c r="E25" s="21">
        <v>0</v>
      </c>
      <c r="F25" s="21"/>
      <c r="G25" s="21"/>
      <c r="H25" s="21"/>
      <c r="I25" s="21"/>
      <c r="J25" s="21"/>
      <c r="K25" s="21"/>
      <c r="L25" s="21"/>
      <c r="M25" s="21"/>
      <c r="N25" s="21"/>
      <c r="O25" s="21"/>
      <c r="Q25" s="16">
        <f>SUM(D25:P25)</f>
        <v>0</v>
      </c>
    </row>
    <row r="26" spans="1:17" s="15" customFormat="1" ht="15.75" x14ac:dyDescent="0.25">
      <c r="A26" s="14" t="s">
        <v>7</v>
      </c>
      <c r="C26" s="21">
        <v>-2026.3</v>
      </c>
      <c r="D26" s="16">
        <v>0</v>
      </c>
      <c r="E26" s="21">
        <v>0</v>
      </c>
      <c r="F26" s="21"/>
      <c r="G26" s="21"/>
      <c r="H26" s="21"/>
      <c r="I26" s="21"/>
      <c r="J26" s="21"/>
      <c r="K26" s="21"/>
      <c r="L26" s="21"/>
      <c r="M26" s="21"/>
      <c r="N26" s="21"/>
      <c r="O26" s="21"/>
      <c r="Q26" s="16">
        <f>SUM(D26:P26)</f>
        <v>0</v>
      </c>
    </row>
    <row r="27" spans="1:17" s="11" customFormat="1" ht="15.75" x14ac:dyDescent="0.25">
      <c r="A27" s="17" t="s">
        <v>8</v>
      </c>
      <c r="C27" s="23">
        <f>SUM(C23:C26)</f>
        <v>-48238.200000000004</v>
      </c>
      <c r="D27" s="23">
        <f t="shared" ref="D27:O27" si="3">SUM(D23:D26)</f>
        <v>-7796.0099999999993</v>
      </c>
      <c r="E27" s="23">
        <f t="shared" si="3"/>
        <v>0</v>
      </c>
      <c r="F27" s="23">
        <f t="shared" si="3"/>
        <v>0</v>
      </c>
      <c r="G27" s="23">
        <f t="shared" si="3"/>
        <v>0</v>
      </c>
      <c r="H27" s="23">
        <f t="shared" si="3"/>
        <v>0</v>
      </c>
      <c r="I27" s="23">
        <f t="shared" si="3"/>
        <v>0</v>
      </c>
      <c r="J27" s="23">
        <f t="shared" si="3"/>
        <v>0</v>
      </c>
      <c r="K27" s="23">
        <f t="shared" si="3"/>
        <v>0</v>
      </c>
      <c r="L27" s="23">
        <f t="shared" si="3"/>
        <v>0</v>
      </c>
      <c r="M27" s="23">
        <f t="shared" si="3"/>
        <v>0</v>
      </c>
      <c r="N27" s="23">
        <f t="shared" si="3"/>
        <v>0</v>
      </c>
      <c r="O27" s="23">
        <f t="shared" si="3"/>
        <v>0</v>
      </c>
      <c r="Q27" s="23">
        <f>SUM(Q23:Q26)</f>
        <v>-7796.0099999999993</v>
      </c>
    </row>
    <row r="28" spans="1:17" x14ac:dyDescent="0.25"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Q28" s="19"/>
    </row>
    <row r="29" spans="1:17" s="24" customFormat="1" ht="15.75" x14ac:dyDescent="0.25">
      <c r="A29" s="13" t="s">
        <v>16</v>
      </c>
      <c r="B29" s="13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Q29" s="20"/>
    </row>
    <row r="30" spans="1:17" s="25" customFormat="1" ht="15.75" x14ac:dyDescent="0.25">
      <c r="A30" s="14" t="s">
        <v>17</v>
      </c>
      <c r="B30" s="15"/>
      <c r="C30" s="21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1">
        <v>0</v>
      </c>
      <c r="L30" s="21">
        <v>0</v>
      </c>
      <c r="M30" s="21">
        <v>0</v>
      </c>
      <c r="N30" s="21">
        <v>0</v>
      </c>
      <c r="O30" s="21">
        <v>0</v>
      </c>
      <c r="Q30" s="16">
        <f>SUM(E30:P30)</f>
        <v>0</v>
      </c>
    </row>
    <row r="31" spans="1:17" s="25" customFormat="1" ht="15.75" x14ac:dyDescent="0.25">
      <c r="A31" s="14" t="s">
        <v>18</v>
      </c>
      <c r="B31" s="15"/>
      <c r="C31" s="21">
        <v>0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  <c r="I31" s="21">
        <v>0</v>
      </c>
      <c r="J31" s="21">
        <v>0</v>
      </c>
      <c r="K31" s="21">
        <v>0</v>
      </c>
      <c r="L31" s="21">
        <v>0</v>
      </c>
      <c r="M31" s="21">
        <v>0</v>
      </c>
      <c r="N31" s="21">
        <v>0</v>
      </c>
      <c r="O31" s="21">
        <v>0</v>
      </c>
      <c r="Q31" s="16">
        <f>SUM(E31:P31)</f>
        <v>0</v>
      </c>
    </row>
    <row r="32" spans="1:17" s="25" customFormat="1" ht="15.75" x14ac:dyDescent="0.25">
      <c r="A32" s="14" t="s">
        <v>19</v>
      </c>
      <c r="B32" s="15"/>
      <c r="C32" s="21">
        <f>-706.49+0.4</f>
        <v>-706.09</v>
      </c>
      <c r="D32" s="21">
        <v>59.26</v>
      </c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Q32" s="16">
        <f>SUM(D32:P32)</f>
        <v>59.26</v>
      </c>
    </row>
    <row r="33" spans="1:17" s="26" customFormat="1" ht="15.75" x14ac:dyDescent="0.25">
      <c r="A33" s="17" t="s">
        <v>8</v>
      </c>
      <c r="B33" s="11"/>
      <c r="C33" s="23">
        <f>SUM(C30:C32)</f>
        <v>-706.09</v>
      </c>
      <c r="D33" s="23">
        <f t="shared" ref="D33:O33" si="4">SUM(D30:D32)</f>
        <v>59.26</v>
      </c>
      <c r="E33" s="23">
        <f t="shared" si="4"/>
        <v>0</v>
      </c>
      <c r="F33" s="23">
        <f t="shared" si="4"/>
        <v>0</v>
      </c>
      <c r="G33" s="23">
        <f t="shared" si="4"/>
        <v>0</v>
      </c>
      <c r="H33" s="23">
        <f t="shared" si="4"/>
        <v>0</v>
      </c>
      <c r="I33" s="23">
        <f t="shared" si="4"/>
        <v>0</v>
      </c>
      <c r="J33" s="23">
        <f t="shared" si="4"/>
        <v>0</v>
      </c>
      <c r="K33" s="23">
        <f t="shared" si="4"/>
        <v>0</v>
      </c>
      <c r="L33" s="23">
        <f t="shared" si="4"/>
        <v>0</v>
      </c>
      <c r="M33" s="23">
        <f t="shared" si="4"/>
        <v>0</v>
      </c>
      <c r="N33" s="23">
        <f t="shared" si="4"/>
        <v>0</v>
      </c>
      <c r="O33" s="23">
        <f t="shared" si="4"/>
        <v>0</v>
      </c>
      <c r="Q33" s="23">
        <f>SUM(Q30:Q32)</f>
        <v>59.26</v>
      </c>
    </row>
    <row r="34" spans="1:17" x14ac:dyDescent="0.25"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Q34" s="19"/>
    </row>
    <row r="35" spans="1:17" s="11" customFormat="1" ht="15.75" x14ac:dyDescent="0.25">
      <c r="A35" s="27" t="s">
        <v>20</v>
      </c>
      <c r="C35" s="28">
        <f>C17+C27+C33</f>
        <v>-1882.190000000006</v>
      </c>
      <c r="D35" s="28">
        <f>D17+D27+D33</f>
        <v>-7726.7699999999995</v>
      </c>
      <c r="E35" s="28">
        <f t="shared" ref="E35:O35" si="5">E17+E27+E33</f>
        <v>0</v>
      </c>
      <c r="F35" s="28">
        <f t="shared" si="5"/>
        <v>0</v>
      </c>
      <c r="G35" s="28">
        <f t="shared" si="5"/>
        <v>0</v>
      </c>
      <c r="H35" s="28">
        <f t="shared" si="5"/>
        <v>0</v>
      </c>
      <c r="I35" s="28">
        <f t="shared" si="5"/>
        <v>0</v>
      </c>
      <c r="J35" s="28">
        <f t="shared" si="5"/>
        <v>0</v>
      </c>
      <c r="K35" s="28">
        <f t="shared" si="5"/>
        <v>0</v>
      </c>
      <c r="L35" s="28">
        <f t="shared" si="5"/>
        <v>0</v>
      </c>
      <c r="M35" s="28">
        <f t="shared" si="5"/>
        <v>0</v>
      </c>
      <c r="N35" s="28">
        <f t="shared" si="5"/>
        <v>0</v>
      </c>
      <c r="O35" s="28">
        <f t="shared" si="5"/>
        <v>0</v>
      </c>
      <c r="Q35" s="28">
        <f>Q17+Q27+Q33</f>
        <v>-7726.7699999999995</v>
      </c>
    </row>
    <row r="36" spans="1:17" s="29" customFormat="1" ht="15.75" x14ac:dyDescent="0.25"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Q36" s="30"/>
    </row>
    <row r="37" spans="1:17" s="33" customFormat="1" ht="15.75" x14ac:dyDescent="0.25">
      <c r="A37" s="31" t="s">
        <v>21</v>
      </c>
      <c r="B37" s="29"/>
      <c r="C37" s="32">
        <v>-11.08</v>
      </c>
      <c r="D37" s="32">
        <v>33.75</v>
      </c>
      <c r="E37" s="32">
        <v>0</v>
      </c>
      <c r="F37" s="32"/>
      <c r="G37" s="32"/>
      <c r="H37" s="32"/>
      <c r="I37" s="32"/>
      <c r="J37" s="32"/>
      <c r="K37" s="32"/>
      <c r="L37" s="32"/>
      <c r="M37" s="32"/>
      <c r="N37" s="32"/>
      <c r="O37" s="32"/>
      <c r="Q37" s="16">
        <f>SUM(D37:P37)</f>
        <v>33.75</v>
      </c>
    </row>
    <row r="38" spans="1:17" x14ac:dyDescent="0.25"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Q38" s="19"/>
    </row>
    <row r="39" spans="1:17" s="11" customFormat="1" ht="16.5" thickBot="1" x14ac:dyDescent="0.3">
      <c r="A39" s="34" t="s">
        <v>22</v>
      </c>
      <c r="C39" s="35">
        <f>C8+C35+C37</f>
        <v>7692.8218899998374</v>
      </c>
      <c r="D39" s="35">
        <f t="shared" ref="D39:O39" si="6">D8+D35+D37</f>
        <v>-0.19811000016215985</v>
      </c>
      <c r="E39" s="35">
        <f t="shared" si="6"/>
        <v>-0.19811000016215985</v>
      </c>
      <c r="F39" s="35">
        <f t="shared" si="6"/>
        <v>-0.19811000016215985</v>
      </c>
      <c r="G39" s="35">
        <f t="shared" si="6"/>
        <v>-0.19811000016215985</v>
      </c>
      <c r="H39" s="35">
        <f t="shared" si="6"/>
        <v>-0.19811000016215985</v>
      </c>
      <c r="I39" s="35">
        <f t="shared" si="6"/>
        <v>-0.19811000016215985</v>
      </c>
      <c r="J39" s="35">
        <f t="shared" si="6"/>
        <v>-0.19811000016215985</v>
      </c>
      <c r="K39" s="35">
        <f t="shared" si="6"/>
        <v>-0.19811000016215985</v>
      </c>
      <c r="L39" s="35">
        <f t="shared" si="6"/>
        <v>-0.19811000016215985</v>
      </c>
      <c r="M39" s="35">
        <f t="shared" si="6"/>
        <v>-0.19811000016215985</v>
      </c>
      <c r="N39" s="35">
        <f t="shared" si="6"/>
        <v>-0.19811000016215985</v>
      </c>
      <c r="O39" s="35">
        <f t="shared" si="6"/>
        <v>-0.19811000016215985</v>
      </c>
      <c r="Q39" s="35">
        <f>Q8+Q35+Q37</f>
        <v>-0.19811000016215985</v>
      </c>
    </row>
    <row r="40" spans="1:17" x14ac:dyDescent="0.25"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</row>
    <row r="41" spans="1:17" x14ac:dyDescent="0.25">
      <c r="A41" s="1" t="s">
        <v>44</v>
      </c>
    </row>
  </sheetData>
  <mergeCells count="3">
    <mergeCell ref="A1:Q1"/>
    <mergeCell ref="A2:Q2"/>
    <mergeCell ref="A3:Q3"/>
  </mergeCells>
  <printOptions horizontalCentered="1"/>
  <pageMargins left="0.70866141732283472" right="0.70866141732283472" top="1.1811023622047245" bottom="0.59055118110236227" header="0.31496062992125984" footer="0.31496062992125984"/>
  <pageSetup paperSize="9" scale="70" orientation="landscape" r:id="rId1"/>
  <headerFooter>
    <oddHeader>&amp;L&amp;G</oddHeader>
    <oddFooter>&amp;C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3A372F-99C2-45FA-B6DF-B327C3E25FEF}">
  <sheetPr>
    <pageSetUpPr fitToPage="1"/>
  </sheetPr>
  <dimension ref="A1:I31"/>
  <sheetViews>
    <sheetView showGridLines="0" zoomScale="85" zoomScaleNormal="85" workbookViewId="0">
      <selection activeCell="H8" sqref="H8"/>
    </sheetView>
  </sheetViews>
  <sheetFormatPr defaultColWidth="6.85546875" defaultRowHeight="15" customHeight="1" x14ac:dyDescent="0.25"/>
  <cols>
    <col min="1" max="1" width="62.140625" style="105" customWidth="1"/>
    <col min="2" max="9" width="19.85546875" style="105" customWidth="1"/>
    <col min="10" max="16384" width="6.85546875" style="105"/>
  </cols>
  <sheetData>
    <row r="1" spans="1:9" s="93" customFormat="1" ht="50.1" customHeight="1" x14ac:dyDescent="0.25"/>
    <row r="2" spans="1:9" s="94" customFormat="1" ht="24.95" customHeight="1" x14ac:dyDescent="0.25">
      <c r="A2" s="130" t="s">
        <v>98</v>
      </c>
      <c r="B2" s="130"/>
      <c r="C2" s="130"/>
      <c r="D2" s="130"/>
      <c r="E2" s="130"/>
      <c r="F2" s="130"/>
      <c r="G2" s="130"/>
      <c r="H2" s="130"/>
      <c r="I2" s="130"/>
    </row>
    <row r="3" spans="1:9" s="94" customFormat="1" ht="24.95" customHeight="1" x14ac:dyDescent="0.25">
      <c r="A3" s="131" t="s">
        <v>52</v>
      </c>
      <c r="B3" s="131"/>
      <c r="C3" s="131"/>
      <c r="D3" s="131"/>
      <c r="E3" s="131"/>
      <c r="F3" s="131"/>
      <c r="G3" s="131"/>
      <c r="H3" s="131"/>
      <c r="I3" s="131"/>
    </row>
    <row r="4" spans="1:9" s="94" customFormat="1" ht="15" customHeight="1" x14ac:dyDescent="0.25">
      <c r="A4" s="132" t="s">
        <v>53</v>
      </c>
      <c r="B4" s="132"/>
      <c r="C4" s="132"/>
      <c r="D4" s="132"/>
      <c r="E4" s="132"/>
      <c r="F4" s="132"/>
      <c r="G4" s="132"/>
      <c r="H4" s="132"/>
      <c r="I4" s="132"/>
    </row>
    <row r="5" spans="1:9" s="94" customFormat="1" ht="24.95" customHeight="1" x14ac:dyDescent="0.25">
      <c r="A5" s="95"/>
      <c r="B5" s="95"/>
      <c r="C5" s="95"/>
      <c r="D5" s="95"/>
      <c r="E5" s="95"/>
    </row>
    <row r="6" spans="1:9" s="94" customFormat="1" ht="24.95" customHeight="1" x14ac:dyDescent="0.25">
      <c r="A6" s="95"/>
      <c r="B6" s="96" t="s">
        <v>54</v>
      </c>
      <c r="C6" s="96" t="s">
        <v>55</v>
      </c>
      <c r="D6" s="96" t="s">
        <v>56</v>
      </c>
      <c r="E6" s="96" t="s">
        <v>57</v>
      </c>
      <c r="F6" s="96" t="s">
        <v>58</v>
      </c>
      <c r="G6" s="96" t="s">
        <v>59</v>
      </c>
      <c r="H6" s="96" t="s">
        <v>60</v>
      </c>
      <c r="I6" s="96" t="s">
        <v>61</v>
      </c>
    </row>
    <row r="7" spans="1:9" s="93" customFormat="1" ht="24.95" customHeight="1" x14ac:dyDescent="0.25"/>
    <row r="8" spans="1:9" s="100" customFormat="1" ht="24.95" customHeight="1" x14ac:dyDescent="0.25">
      <c r="A8" s="98" t="s">
        <v>62</v>
      </c>
      <c r="B8" s="99">
        <f t="shared" ref="B8:I8" si="0">B9+B15</f>
        <v>12771553.639999999</v>
      </c>
      <c r="C8" s="99">
        <f t="shared" si="0"/>
        <v>13933971.959999997</v>
      </c>
      <c r="D8" s="99">
        <f t="shared" si="0"/>
        <v>14738070.270000003</v>
      </c>
      <c r="E8" s="99">
        <f t="shared" si="0"/>
        <v>14701594.929999998</v>
      </c>
      <c r="F8" s="99">
        <f t="shared" si="0"/>
        <v>14211620.719999999</v>
      </c>
      <c r="G8" s="99">
        <f t="shared" si="0"/>
        <v>13799491.010000002</v>
      </c>
      <c r="H8" s="99">
        <f t="shared" si="0"/>
        <v>13503886.449999999</v>
      </c>
      <c r="I8" s="99">
        <f t="shared" si="0"/>
        <v>14318866.34</v>
      </c>
    </row>
    <row r="9" spans="1:9" s="100" customFormat="1" ht="24.95" customHeight="1" x14ac:dyDescent="0.25">
      <c r="A9" s="101" t="s">
        <v>63</v>
      </c>
      <c r="B9" s="102">
        <f t="shared" ref="B9:I9" si="1">SUM(B10:B14)</f>
        <v>11014775.119999999</v>
      </c>
      <c r="C9" s="102">
        <f t="shared" si="1"/>
        <v>11929761.609999998</v>
      </c>
      <c r="D9" s="102">
        <f t="shared" si="1"/>
        <v>12755165.820000004</v>
      </c>
      <c r="E9" s="102">
        <f t="shared" si="1"/>
        <v>12615772.859999998</v>
      </c>
      <c r="F9" s="102">
        <f t="shared" si="1"/>
        <v>12116803.879999999</v>
      </c>
      <c r="G9" s="102">
        <f t="shared" si="1"/>
        <v>11673300.250000002</v>
      </c>
      <c r="H9" s="102">
        <f t="shared" si="1"/>
        <v>11647442.26</v>
      </c>
      <c r="I9" s="102">
        <f t="shared" si="1"/>
        <v>12490697.5</v>
      </c>
    </row>
    <row r="10" spans="1:9" s="100" customFormat="1" ht="24.95" customHeight="1" x14ac:dyDescent="0.25">
      <c r="A10" s="103" t="s">
        <v>64</v>
      </c>
      <c r="B10" s="104">
        <v>9300584.620000001</v>
      </c>
      <c r="C10" s="104">
        <v>10063699.939999998</v>
      </c>
      <c r="D10" s="104">
        <v>10856647.100000001</v>
      </c>
      <c r="E10" s="104">
        <v>10591951.399999999</v>
      </c>
      <c r="F10" s="104">
        <v>10204338.92</v>
      </c>
      <c r="G10" s="104">
        <v>10055479.700000003</v>
      </c>
      <c r="H10" s="104">
        <v>10089456.77</v>
      </c>
      <c r="I10" s="104">
        <v>11018804.299999999</v>
      </c>
    </row>
    <row r="11" spans="1:9" s="100" customFormat="1" ht="24.95" customHeight="1" x14ac:dyDescent="0.25">
      <c r="A11" s="103" t="s">
        <v>65</v>
      </c>
      <c r="B11" s="104">
        <v>162472.11999999933</v>
      </c>
      <c r="C11" s="104">
        <v>289458.56000000081</v>
      </c>
      <c r="D11" s="104">
        <f>414158.720000002</f>
        <v>414158.72000000201</v>
      </c>
      <c r="E11" s="104">
        <v>355345.26999999938</v>
      </c>
      <c r="F11" s="104">
        <v>449404.55999999953</v>
      </c>
      <c r="G11" s="104">
        <v>12321.189999999999</v>
      </c>
      <c r="H11" s="104">
        <v>8376.33</v>
      </c>
      <c r="I11" s="104">
        <v>5976.510000000002</v>
      </c>
    </row>
    <row r="12" spans="1:9" s="100" customFormat="1" ht="24.95" customHeight="1" x14ac:dyDescent="0.25">
      <c r="A12" s="103" t="s">
        <v>66</v>
      </c>
      <c r="B12" s="104">
        <v>1059669.58</v>
      </c>
      <c r="C12" s="104">
        <v>1069334.69</v>
      </c>
      <c r="D12" s="104">
        <v>1115146.4099999997</v>
      </c>
      <c r="E12" s="104">
        <v>1149413.3499999999</v>
      </c>
      <c r="F12" s="104">
        <v>1056863.43</v>
      </c>
      <c r="G12" s="104">
        <v>1133791.0999999999</v>
      </c>
      <c r="H12" s="104">
        <v>1004848</v>
      </c>
      <c r="I12" s="104">
        <v>981130.37000000011</v>
      </c>
    </row>
    <row r="13" spans="1:9" s="100" customFormat="1" ht="24.95" customHeight="1" x14ac:dyDescent="0.25">
      <c r="A13" s="103" t="s">
        <v>67</v>
      </c>
      <c r="B13" s="104">
        <v>37423.68</v>
      </c>
      <c r="C13" s="120">
        <v>99115.49</v>
      </c>
      <c r="D13" s="120">
        <v>84193.930000000008</v>
      </c>
      <c r="E13" s="120">
        <v>69958</v>
      </c>
      <c r="F13" s="120">
        <v>86676.71</v>
      </c>
      <c r="G13" s="120">
        <v>73723.260000000009</v>
      </c>
      <c r="H13" s="120">
        <v>61058.729999999996</v>
      </c>
      <c r="I13" s="120">
        <v>104129.9</v>
      </c>
    </row>
    <row r="14" spans="1:9" s="100" customFormat="1" ht="24.95" customHeight="1" x14ac:dyDescent="0.25">
      <c r="A14" s="103" t="s">
        <v>68</v>
      </c>
      <c r="B14" s="104">
        <v>454625.12000000005</v>
      </c>
      <c r="C14" s="104">
        <v>408152.93</v>
      </c>
      <c r="D14" s="104">
        <v>285019.66000000003</v>
      </c>
      <c r="E14" s="104">
        <v>449104.84</v>
      </c>
      <c r="F14" s="104">
        <v>319520.25999999995</v>
      </c>
      <c r="G14" s="104">
        <v>397985</v>
      </c>
      <c r="H14" s="104">
        <v>483702.42999999993</v>
      </c>
      <c r="I14" s="104">
        <v>380656.42000000004</v>
      </c>
    </row>
    <row r="15" spans="1:9" s="100" customFormat="1" ht="24.95" customHeight="1" x14ac:dyDescent="0.25">
      <c r="A15" s="101" t="s">
        <v>69</v>
      </c>
      <c r="B15" s="102">
        <f t="shared" ref="B15" si="2">B17</f>
        <v>1756778.52</v>
      </c>
      <c r="C15" s="102">
        <f t="shared" ref="C15:I15" si="3">SUM(C16:C17)</f>
        <v>2004210.3500000003</v>
      </c>
      <c r="D15" s="102">
        <f t="shared" si="3"/>
        <v>1982904.4500000002</v>
      </c>
      <c r="E15" s="102">
        <f t="shared" si="3"/>
        <v>2085822.0699999996</v>
      </c>
      <c r="F15" s="102">
        <f t="shared" si="3"/>
        <v>2094816.84</v>
      </c>
      <c r="G15" s="102">
        <f t="shared" si="3"/>
        <v>2126190.7599999998</v>
      </c>
      <c r="H15" s="102">
        <f t="shared" si="3"/>
        <v>1856444.19</v>
      </c>
      <c r="I15" s="102">
        <f t="shared" si="3"/>
        <v>1828168.8399999996</v>
      </c>
    </row>
    <row r="16" spans="1:9" s="100" customFormat="1" ht="24.95" customHeight="1" x14ac:dyDescent="0.25">
      <c r="A16" s="103" t="s">
        <v>99</v>
      </c>
      <c r="B16" s="104">
        <v>0</v>
      </c>
      <c r="C16" s="104">
        <v>241933.09</v>
      </c>
      <c r="D16" s="104">
        <v>241933.09</v>
      </c>
      <c r="E16" s="104">
        <v>245193.18</v>
      </c>
      <c r="F16" s="104">
        <v>260686.35</v>
      </c>
      <c r="G16" s="104">
        <v>260686.35</v>
      </c>
      <c r="H16" s="104">
        <v>13849.79</v>
      </c>
      <c r="I16" s="104">
        <v>0</v>
      </c>
    </row>
    <row r="17" spans="1:9" s="100" customFormat="1" ht="24.95" customHeight="1" x14ac:dyDescent="0.25">
      <c r="A17" s="103" t="s">
        <v>70</v>
      </c>
      <c r="B17" s="104">
        <v>1756778.52</v>
      </c>
      <c r="C17" s="104">
        <v>1762277.2600000002</v>
      </c>
      <c r="D17" s="104">
        <v>1740971.36</v>
      </c>
      <c r="E17" s="104">
        <v>1840628.8899999997</v>
      </c>
      <c r="F17" s="104">
        <v>1834130.49</v>
      </c>
      <c r="G17" s="104">
        <v>1865504.4099999997</v>
      </c>
      <c r="H17" s="104">
        <v>1842594.4</v>
      </c>
      <c r="I17" s="104">
        <v>1828168.8399999996</v>
      </c>
    </row>
    <row r="18" spans="1:9" s="100" customFormat="1" ht="24.95" customHeight="1" x14ac:dyDescent="0.25">
      <c r="A18" s="98" t="s">
        <v>71</v>
      </c>
      <c r="B18" s="99">
        <f t="shared" ref="B18:D18" si="4">B19+B25+B27</f>
        <v>12771553.879999999</v>
      </c>
      <c r="C18" s="99">
        <f t="shared" si="4"/>
        <v>13933971.909999998</v>
      </c>
      <c r="D18" s="99">
        <f t="shared" si="4"/>
        <v>14738070.050000001</v>
      </c>
      <c r="E18" s="99">
        <f>E19+E25+E27</f>
        <v>14701594.939999998</v>
      </c>
      <c r="F18" s="99">
        <f>F19+F25+F27</f>
        <v>14211620.880000001</v>
      </c>
      <c r="G18" s="99">
        <f>G19+G25+G27</f>
        <v>13799490.699999997</v>
      </c>
      <c r="H18" s="99">
        <f>H19+H25+H27</f>
        <v>13503886.379999995</v>
      </c>
      <c r="I18" s="99">
        <f>I19+I25+I27</f>
        <v>14318866.459999993</v>
      </c>
    </row>
    <row r="19" spans="1:9" s="100" customFormat="1" ht="24.95" customHeight="1" x14ac:dyDescent="0.25">
      <c r="A19" s="101" t="s">
        <v>63</v>
      </c>
      <c r="B19" s="102">
        <f t="shared" ref="B19:I19" si="5">SUM(B20:B24)</f>
        <v>11895396.199999999</v>
      </c>
      <c r="C19" s="102">
        <f t="shared" si="5"/>
        <v>12750426.48</v>
      </c>
      <c r="D19" s="102">
        <f t="shared" si="5"/>
        <v>13517584.370000001</v>
      </c>
      <c r="E19" s="102">
        <f t="shared" si="5"/>
        <v>14534940.07</v>
      </c>
      <c r="F19" s="102">
        <f t="shared" si="5"/>
        <v>14399410.250000004</v>
      </c>
      <c r="G19" s="102">
        <f t="shared" si="5"/>
        <v>15322262.939999999</v>
      </c>
      <c r="H19" s="102">
        <f t="shared" si="5"/>
        <v>14744965.759999998</v>
      </c>
      <c r="I19" s="102">
        <f t="shared" si="5"/>
        <v>15917949.219999999</v>
      </c>
    </row>
    <row r="20" spans="1:9" s="100" customFormat="1" ht="24.95" customHeight="1" x14ac:dyDescent="0.25">
      <c r="A20" s="103" t="s">
        <v>72</v>
      </c>
      <c r="B20" s="104">
        <v>496514.78000000009</v>
      </c>
      <c r="C20" s="104">
        <v>470669.85</v>
      </c>
      <c r="D20" s="104">
        <v>422216.61000000004</v>
      </c>
      <c r="E20" s="104">
        <v>450925.20000000007</v>
      </c>
      <c r="F20" s="104">
        <v>396939.85999999987</v>
      </c>
      <c r="G20" s="104">
        <v>458622.76</v>
      </c>
      <c r="H20" s="104">
        <v>344584</v>
      </c>
      <c r="I20" s="104">
        <v>501381.39999999991</v>
      </c>
    </row>
    <row r="21" spans="1:9" s="100" customFormat="1" ht="24.95" customHeight="1" x14ac:dyDescent="0.25">
      <c r="A21" s="103" t="s">
        <v>73</v>
      </c>
      <c r="B21" s="104">
        <v>215551.96000000043</v>
      </c>
      <c r="C21" s="104">
        <v>551151.31000000006</v>
      </c>
      <c r="D21" s="104">
        <v>488318.3199999996</v>
      </c>
      <c r="E21" s="104">
        <v>951353.51000000024</v>
      </c>
      <c r="F21" s="104">
        <v>520908.7200000002</v>
      </c>
      <c r="G21" s="104">
        <v>719315.44</v>
      </c>
      <c r="H21" s="104">
        <v>181195.42999999993</v>
      </c>
      <c r="I21" s="104">
        <v>394201.97</v>
      </c>
    </row>
    <row r="22" spans="1:9" s="100" customFormat="1" ht="24.95" customHeight="1" x14ac:dyDescent="0.25">
      <c r="A22" s="103" t="s">
        <v>74</v>
      </c>
      <c r="B22" s="104">
        <v>9711067.8499999996</v>
      </c>
      <c r="C22" s="104">
        <v>10268978.82</v>
      </c>
      <c r="D22" s="104">
        <v>10970300.880000001</v>
      </c>
      <c r="E22" s="104">
        <v>11565711.629999999</v>
      </c>
      <c r="F22" s="104">
        <v>11930062.040000003</v>
      </c>
      <c r="G22" s="104">
        <v>12566562.449999999</v>
      </c>
      <c r="H22" s="104">
        <v>12259998.229999999</v>
      </c>
      <c r="I22" s="104">
        <v>12917217.550000001</v>
      </c>
    </row>
    <row r="23" spans="1:9" s="100" customFormat="1" ht="24.95" customHeight="1" x14ac:dyDescent="0.25">
      <c r="A23" s="103" t="s">
        <v>75</v>
      </c>
      <c r="B23" s="104">
        <v>1098073.6099999999</v>
      </c>
      <c r="C23" s="104">
        <v>1059721.5100000002</v>
      </c>
      <c r="D23" s="104">
        <v>1160607.67</v>
      </c>
      <c r="E23" s="104">
        <v>1308789.3099999998</v>
      </c>
      <c r="F23" s="104">
        <v>1230859.06</v>
      </c>
      <c r="G23" s="104">
        <v>1144169.99</v>
      </c>
      <c r="H23" s="104">
        <v>1126435.9200000002</v>
      </c>
      <c r="I23" s="104">
        <v>1102965.8700000001</v>
      </c>
    </row>
    <row r="24" spans="1:9" s="100" customFormat="1" ht="24.95" customHeight="1" x14ac:dyDescent="0.25">
      <c r="A24" s="103" t="s">
        <v>76</v>
      </c>
      <c r="B24" s="104">
        <v>374188</v>
      </c>
      <c r="C24" s="104">
        <v>399904.99</v>
      </c>
      <c r="D24" s="104">
        <v>476140.89</v>
      </c>
      <c r="E24" s="104">
        <v>258160.41999999998</v>
      </c>
      <c r="F24" s="104">
        <v>320640.57</v>
      </c>
      <c r="G24" s="104">
        <v>433592.30000000005</v>
      </c>
      <c r="H24" s="104">
        <v>832752.17999999993</v>
      </c>
      <c r="I24" s="104">
        <v>1002182.4299999999</v>
      </c>
    </row>
    <row r="25" spans="1:9" s="100" customFormat="1" ht="24.95" customHeight="1" x14ac:dyDescent="0.25">
      <c r="A25" s="101" t="s">
        <v>77</v>
      </c>
      <c r="B25" s="102">
        <v>0</v>
      </c>
      <c r="C25" s="102">
        <v>0</v>
      </c>
      <c r="D25" s="102">
        <v>0</v>
      </c>
      <c r="E25" s="102">
        <f>E26</f>
        <v>6498</v>
      </c>
      <c r="F25" s="102">
        <f>F26</f>
        <v>6498</v>
      </c>
      <c r="G25" s="102">
        <f>G26</f>
        <v>6497.63</v>
      </c>
      <c r="H25" s="102">
        <f>H26</f>
        <v>6497.6299999999974</v>
      </c>
      <c r="I25" s="102">
        <f>I26</f>
        <v>6497.6299999999974</v>
      </c>
    </row>
    <row r="26" spans="1:9" s="100" customFormat="1" ht="24.95" customHeight="1" x14ac:dyDescent="0.25">
      <c r="A26" s="103" t="s">
        <v>100</v>
      </c>
      <c r="B26" s="104">
        <v>0</v>
      </c>
      <c r="C26" s="104">
        <v>0</v>
      </c>
      <c r="D26" s="104">
        <v>0</v>
      </c>
      <c r="E26" s="104">
        <v>6498</v>
      </c>
      <c r="F26" s="104">
        <v>6498</v>
      </c>
      <c r="G26" s="104">
        <v>6497.63</v>
      </c>
      <c r="H26" s="104">
        <v>6497.6299999999974</v>
      </c>
      <c r="I26" s="104">
        <v>6497.6299999999974</v>
      </c>
    </row>
    <row r="27" spans="1:9" s="100" customFormat="1" ht="24.95" customHeight="1" x14ac:dyDescent="0.25">
      <c r="A27" s="101" t="s">
        <v>78</v>
      </c>
      <c r="B27" s="102">
        <f t="shared" ref="B27:I27" si="6">SUM(B28:B29)</f>
        <v>876157.67999999912</v>
      </c>
      <c r="C27" s="102">
        <f t="shared" si="6"/>
        <v>1183545.4299999983</v>
      </c>
      <c r="D27" s="102">
        <f t="shared" si="6"/>
        <v>1220485.6799999997</v>
      </c>
      <c r="E27" s="102">
        <f t="shared" si="6"/>
        <v>160156.86999999755</v>
      </c>
      <c r="F27" s="102">
        <f t="shared" si="6"/>
        <v>-194287.37000000209</v>
      </c>
      <c r="G27" s="102">
        <f t="shared" si="6"/>
        <v>-1529269.8700000024</v>
      </c>
      <c r="H27" s="102">
        <f t="shared" si="6"/>
        <v>-1247577.0100000044</v>
      </c>
      <c r="I27" s="102">
        <f t="shared" si="6"/>
        <v>-1605580.390000006</v>
      </c>
    </row>
    <row r="28" spans="1:9" s="100" customFormat="1" ht="24.95" customHeight="1" x14ac:dyDescent="0.25">
      <c r="A28" s="103" t="s">
        <v>79</v>
      </c>
      <c r="B28" s="104">
        <v>502108.93</v>
      </c>
      <c r="C28" s="104">
        <v>502108.93</v>
      </c>
      <c r="D28" s="104">
        <v>502108.93</v>
      </c>
      <c r="E28" s="104">
        <v>502108.92999999993</v>
      </c>
      <c r="F28" s="104">
        <v>502108.92999999993</v>
      </c>
      <c r="G28" s="104">
        <v>502108.93000000005</v>
      </c>
      <c r="H28" s="104">
        <v>502108.93000000005</v>
      </c>
      <c r="I28" s="104">
        <v>502108.93</v>
      </c>
    </row>
    <row r="29" spans="1:9" s="100" customFormat="1" ht="24.95" customHeight="1" x14ac:dyDescent="0.25">
      <c r="A29" s="103" t="s">
        <v>80</v>
      </c>
      <c r="B29" s="104">
        <v>374048.74999999913</v>
      </c>
      <c r="C29" s="104">
        <v>681436.49999999837</v>
      </c>
      <c r="D29" s="104">
        <v>718376.74999999977</v>
      </c>
      <c r="E29" s="104">
        <v>-341952.06000000238</v>
      </c>
      <c r="F29" s="104">
        <v>-696396.30000000203</v>
      </c>
      <c r="G29" s="104">
        <v>-2031378.8000000026</v>
      </c>
      <c r="H29" s="104">
        <v>-1749685.9400000046</v>
      </c>
      <c r="I29" s="104">
        <v>-2107689.3200000059</v>
      </c>
    </row>
    <row r="31" spans="1:9" ht="15" customHeight="1" x14ac:dyDescent="0.25">
      <c r="C31" s="121"/>
    </row>
  </sheetData>
  <mergeCells count="3">
    <mergeCell ref="A2:I2"/>
    <mergeCell ref="A3:I3"/>
    <mergeCell ref="A4:I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8" orientation="landscape" r:id="rId1"/>
  <headerFooter>
    <oddFooter>&amp;C&amp;"Verdana,Normal"&amp;8&amp;P de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AAC60B-CA56-4ECA-A73F-0C75B1CF8BA2}">
  <sheetPr>
    <pageSetUpPr fitToPage="1"/>
  </sheetPr>
  <dimension ref="A1:O36"/>
  <sheetViews>
    <sheetView showGridLines="0" zoomScale="85" zoomScaleNormal="85" workbookViewId="0">
      <selection activeCell="H8" sqref="H8"/>
    </sheetView>
  </sheetViews>
  <sheetFormatPr defaultColWidth="6.85546875" defaultRowHeight="15" customHeight="1" x14ac:dyDescent="0.25"/>
  <cols>
    <col min="1" max="1" width="47.5703125" style="93" customWidth="1"/>
    <col min="2" max="2" width="17.140625" style="93" bestFit="1" customWidth="1"/>
    <col min="3" max="9" width="17.140625" style="93" customWidth="1"/>
    <col min="10" max="10" width="15.7109375" style="93" bestFit="1" customWidth="1"/>
    <col min="11" max="11" width="6.85546875" style="93"/>
    <col min="12" max="12" width="16.42578125" style="93" bestFit="1" customWidth="1"/>
    <col min="13" max="13" width="15.5703125" style="93" bestFit="1" customWidth="1"/>
    <col min="14" max="14" width="11.42578125" style="93" bestFit="1" customWidth="1"/>
    <col min="15" max="16384" width="6.85546875" style="93"/>
  </cols>
  <sheetData>
    <row r="1" spans="1:15" ht="50.1" customHeight="1" x14ac:dyDescent="0.25"/>
    <row r="2" spans="1:15" s="94" customFormat="1" ht="24.95" customHeight="1" x14ac:dyDescent="0.25">
      <c r="A2" s="130" t="s">
        <v>98</v>
      </c>
      <c r="B2" s="130"/>
      <c r="C2" s="130"/>
      <c r="D2" s="130"/>
      <c r="E2" s="130"/>
      <c r="F2" s="130"/>
      <c r="G2" s="130"/>
      <c r="H2" s="130"/>
      <c r="I2" s="130"/>
      <c r="J2" s="130"/>
      <c r="K2" s="106"/>
      <c r="L2" s="106"/>
      <c r="M2" s="106"/>
    </row>
    <row r="3" spans="1:15" s="94" customFormat="1" ht="24.95" customHeight="1" x14ac:dyDescent="0.25">
      <c r="A3" s="131" t="s">
        <v>52</v>
      </c>
      <c r="B3" s="131"/>
      <c r="C3" s="131"/>
      <c r="D3" s="131"/>
      <c r="E3" s="131"/>
      <c r="F3" s="131"/>
      <c r="G3" s="131"/>
      <c r="H3" s="131"/>
      <c r="I3" s="131"/>
      <c r="J3" s="131"/>
      <c r="K3" s="107"/>
      <c r="L3" s="107"/>
      <c r="M3" s="107"/>
    </row>
    <row r="4" spans="1:15" s="94" customFormat="1" ht="15" customHeight="1" x14ac:dyDescent="0.25">
      <c r="A4" s="131" t="s">
        <v>81</v>
      </c>
      <c r="B4" s="131"/>
      <c r="C4" s="131"/>
      <c r="D4" s="131"/>
      <c r="E4" s="131"/>
      <c r="F4" s="131"/>
      <c r="G4" s="131"/>
      <c r="H4" s="131"/>
      <c r="I4" s="131"/>
      <c r="J4" s="131"/>
      <c r="K4" s="107"/>
      <c r="L4" s="107"/>
      <c r="M4" s="107"/>
      <c r="N4" s="107"/>
      <c r="O4" s="107"/>
    </row>
    <row r="5" spans="1:15" s="94" customFormat="1" ht="24.95" customHeight="1" x14ac:dyDescent="0.25">
      <c r="A5" s="95"/>
      <c r="B5" s="95"/>
      <c r="C5" s="95"/>
      <c r="D5" s="95"/>
      <c r="E5" s="95"/>
      <c r="F5" s="95"/>
      <c r="G5" s="95"/>
      <c r="H5" s="95"/>
      <c r="I5" s="95"/>
      <c r="J5" s="95"/>
      <c r="K5" s="107"/>
      <c r="L5" s="107"/>
      <c r="M5" s="107"/>
      <c r="N5" s="107"/>
      <c r="O5" s="107"/>
    </row>
    <row r="6" spans="1:15" ht="24.95" customHeight="1" x14ac:dyDescent="0.25">
      <c r="A6" s="110"/>
      <c r="B6" s="96" t="s">
        <v>54</v>
      </c>
      <c r="C6" s="96" t="s">
        <v>55</v>
      </c>
      <c r="D6" s="96" t="s">
        <v>56</v>
      </c>
      <c r="E6" s="96" t="s">
        <v>57</v>
      </c>
      <c r="F6" s="96" t="s">
        <v>58</v>
      </c>
      <c r="G6" s="96" t="s">
        <v>59</v>
      </c>
      <c r="H6" s="96" t="s">
        <v>60</v>
      </c>
      <c r="I6" s="96" t="s">
        <v>61</v>
      </c>
      <c r="J6" s="96" t="s">
        <v>31</v>
      </c>
    </row>
    <row r="7" spans="1:15" ht="24.95" customHeight="1" x14ac:dyDescent="0.25">
      <c r="A7" s="110"/>
      <c r="B7" s="97"/>
      <c r="C7" s="97"/>
      <c r="D7" s="97"/>
      <c r="E7" s="97"/>
      <c r="F7" s="97"/>
      <c r="G7" s="97"/>
      <c r="H7" s="97"/>
      <c r="I7" s="97"/>
    </row>
    <row r="8" spans="1:15" s="100" customFormat="1" ht="24.95" customHeight="1" x14ac:dyDescent="0.25">
      <c r="A8" s="98" t="s">
        <v>82</v>
      </c>
      <c r="B8" s="99">
        <f t="shared" ref="B8:I8" si="0">SUM(B9:B11)</f>
        <v>9091646.1799999997</v>
      </c>
      <c r="C8" s="99">
        <f t="shared" si="0"/>
        <v>9078956.3000000007</v>
      </c>
      <c r="D8" s="99">
        <f t="shared" si="0"/>
        <v>9110314.8900000006</v>
      </c>
      <c r="E8" s="99">
        <f t="shared" si="0"/>
        <v>9083887.3000000007</v>
      </c>
      <c r="F8" s="99">
        <f t="shared" si="0"/>
        <v>9096922.620000001</v>
      </c>
      <c r="G8" s="99">
        <f t="shared" si="0"/>
        <v>9076005.3900000006</v>
      </c>
      <c r="H8" s="99">
        <f t="shared" si="0"/>
        <v>9109172.0800000001</v>
      </c>
      <c r="I8" s="99">
        <f t="shared" si="0"/>
        <v>9153843.6199999992</v>
      </c>
      <c r="J8" s="99">
        <f>SUM(B8:I8)</f>
        <v>72800748.38000001</v>
      </c>
      <c r="L8" s="122"/>
    </row>
    <row r="9" spans="1:15" s="100" customFormat="1" ht="24.95" customHeight="1" x14ac:dyDescent="0.25">
      <c r="A9" s="103" t="s">
        <v>83</v>
      </c>
      <c r="B9" s="104">
        <v>9045615.9199999999</v>
      </c>
      <c r="C9" s="104">
        <v>9045615.9199999999</v>
      </c>
      <c r="D9" s="104">
        <v>9045615.9199999999</v>
      </c>
      <c r="E9" s="104">
        <v>9045615.9199999999</v>
      </c>
      <c r="F9" s="104">
        <v>9045615.9199999999</v>
      </c>
      <c r="G9" s="104">
        <v>9045615.9199999999</v>
      </c>
      <c r="H9" s="104">
        <v>9045615.9199999999</v>
      </c>
      <c r="I9" s="104">
        <v>9045615.9199999999</v>
      </c>
      <c r="J9" s="104">
        <f>SUM(B9:I9)</f>
        <v>72364927.359999999</v>
      </c>
    </row>
    <row r="10" spans="1:15" s="100" customFormat="1" ht="24.95" customHeight="1" x14ac:dyDescent="0.25">
      <c r="A10" s="103" t="s">
        <v>101</v>
      </c>
      <c r="B10" s="104">
        <v>11933.91</v>
      </c>
      <c r="C10" s="104">
        <v>0</v>
      </c>
      <c r="D10" s="104">
        <v>0</v>
      </c>
      <c r="E10" s="104">
        <v>402</v>
      </c>
      <c r="F10" s="104">
        <v>6537.56</v>
      </c>
      <c r="G10" s="104">
        <v>58.38</v>
      </c>
      <c r="H10" s="104">
        <v>8754.48</v>
      </c>
      <c r="I10" s="104">
        <v>1998.0800000000004</v>
      </c>
      <c r="J10" s="104">
        <f t="shared" ref="J10:J11" si="1">SUM(B10:I10)</f>
        <v>29684.410000000003</v>
      </c>
    </row>
    <row r="11" spans="1:15" s="100" customFormat="1" ht="24.95" customHeight="1" x14ac:dyDescent="0.25">
      <c r="A11" s="103" t="s">
        <v>85</v>
      </c>
      <c r="B11" s="104">
        <v>34096.35</v>
      </c>
      <c r="C11" s="104">
        <v>33340.380000000005</v>
      </c>
      <c r="D11" s="104">
        <v>64698.97</v>
      </c>
      <c r="E11" s="104">
        <v>37869.379999999997</v>
      </c>
      <c r="F11" s="104">
        <v>44769.14</v>
      </c>
      <c r="G11" s="104">
        <v>30331.090000000004</v>
      </c>
      <c r="H11" s="104">
        <v>54801.680000000008</v>
      </c>
      <c r="I11" s="104">
        <v>106229.62</v>
      </c>
      <c r="J11" s="104">
        <f t="shared" si="1"/>
        <v>406136.61000000004</v>
      </c>
      <c r="M11" s="123"/>
    </row>
    <row r="12" spans="1:15" s="100" customFormat="1" ht="24.95" customHeight="1" x14ac:dyDescent="0.25">
      <c r="A12" s="103"/>
      <c r="B12" s="111"/>
      <c r="C12" s="111"/>
      <c r="D12" s="111"/>
      <c r="E12" s="111"/>
      <c r="F12" s="111"/>
      <c r="G12" s="111"/>
      <c r="H12" s="111"/>
      <c r="I12" s="111"/>
      <c r="J12" s="111"/>
      <c r="K12" s="124"/>
      <c r="L12" s="125"/>
    </row>
    <row r="13" spans="1:15" s="100" customFormat="1" ht="24.95" customHeight="1" x14ac:dyDescent="0.25">
      <c r="A13" s="98" t="s">
        <v>86</v>
      </c>
      <c r="B13" s="99">
        <f t="shared" ref="B13:I13" si="2">SUM(B14:B22)</f>
        <v>-8824751.6400000025</v>
      </c>
      <c r="C13" s="99">
        <f t="shared" si="2"/>
        <v>-8867342.8499999996</v>
      </c>
      <c r="D13" s="99">
        <f t="shared" si="2"/>
        <v>-9197832.4300000016</v>
      </c>
      <c r="E13" s="99">
        <f t="shared" si="2"/>
        <v>-10258417.449999999</v>
      </c>
      <c r="F13" s="99">
        <f t="shared" si="2"/>
        <v>-9558156.3200000003</v>
      </c>
      <c r="G13" s="99">
        <f t="shared" si="2"/>
        <v>-10523738.290000001</v>
      </c>
      <c r="H13" s="99">
        <f t="shared" si="2"/>
        <v>-8947823.4900000002</v>
      </c>
      <c r="I13" s="99">
        <f t="shared" si="2"/>
        <v>-9632506.8199999984</v>
      </c>
      <c r="J13" s="99">
        <f>SUM(B13:I13)</f>
        <v>-75810569.290000007</v>
      </c>
      <c r="L13" s="122"/>
    </row>
    <row r="14" spans="1:15" s="100" customFormat="1" ht="24.95" customHeight="1" x14ac:dyDescent="0.25">
      <c r="A14" s="112" t="s">
        <v>87</v>
      </c>
      <c r="B14" s="104">
        <v>-5980245.5200000014</v>
      </c>
      <c r="C14" s="104">
        <v>-6045559.8500000006</v>
      </c>
      <c r="D14" s="104">
        <v>-6312462.0600000005</v>
      </c>
      <c r="E14" s="104">
        <v>-6363418.3000000017</v>
      </c>
      <c r="F14" s="104">
        <v>-6104602.6600000001</v>
      </c>
      <c r="G14" s="104">
        <v>-6606385.5700000003</v>
      </c>
      <c r="H14" s="104">
        <v>-5583268.080000001</v>
      </c>
      <c r="I14" s="104">
        <v>-6119776.3800000008</v>
      </c>
      <c r="J14" s="104">
        <f>SUM(B14:I14)</f>
        <v>-49115718.420000002</v>
      </c>
      <c r="L14" s="122"/>
      <c r="M14" s="126"/>
    </row>
    <row r="15" spans="1:15" s="100" customFormat="1" ht="24.95" customHeight="1" x14ac:dyDescent="0.25">
      <c r="A15" s="112" t="s">
        <v>88</v>
      </c>
      <c r="B15" s="104">
        <v>-1224925.07</v>
      </c>
      <c r="C15" s="120">
        <v>-1650004.9</v>
      </c>
      <c r="D15" s="120">
        <v>-1547645.97</v>
      </c>
      <c r="E15" s="120">
        <v>-2039331.63</v>
      </c>
      <c r="F15" s="120">
        <v>-1697463.52</v>
      </c>
      <c r="G15" s="120">
        <v>-2127312.71</v>
      </c>
      <c r="H15" s="120">
        <v>-1735724.9600000004</v>
      </c>
      <c r="I15" s="120">
        <v>-1698597.4799999997</v>
      </c>
      <c r="J15" s="104">
        <f t="shared" ref="J15:J22" si="3">SUM(B15:I15)</f>
        <v>-13721006.240000002</v>
      </c>
      <c r="L15" s="122"/>
      <c r="M15" s="126"/>
    </row>
    <row r="16" spans="1:15" s="100" customFormat="1" ht="24.95" customHeight="1" x14ac:dyDescent="0.25">
      <c r="A16" s="112" t="s">
        <v>89</v>
      </c>
      <c r="B16" s="104">
        <v>-910294.53</v>
      </c>
      <c r="C16" s="104">
        <v>-863558.45000000007</v>
      </c>
      <c r="D16" s="104">
        <v>-896368.04</v>
      </c>
      <c r="E16" s="104">
        <v>-1139749.6600000001</v>
      </c>
      <c r="F16" s="104">
        <v>-1182873.81</v>
      </c>
      <c r="G16" s="104">
        <v>-1141588.56</v>
      </c>
      <c r="H16" s="104">
        <v>-1153799.19</v>
      </c>
      <c r="I16" s="104">
        <v>-1140129.4699999997</v>
      </c>
      <c r="J16" s="104">
        <f t="shared" si="3"/>
        <v>-8428361.7100000009</v>
      </c>
      <c r="L16" s="122"/>
      <c r="M16" s="126"/>
    </row>
    <row r="17" spans="1:13" s="100" customFormat="1" ht="24.95" customHeight="1" x14ac:dyDescent="0.25">
      <c r="A17" s="112" t="s">
        <v>91</v>
      </c>
      <c r="B17" s="104">
        <v>-86606.069999999992</v>
      </c>
      <c r="C17" s="120">
        <v>-185697</v>
      </c>
      <c r="D17" s="120">
        <v>-86585.41</v>
      </c>
      <c r="E17" s="120">
        <v>-291960.53999999998</v>
      </c>
      <c r="F17" s="120">
        <v>-189659.77</v>
      </c>
      <c r="G17" s="120">
        <v>-277379.78999999998</v>
      </c>
      <c r="H17" s="120">
        <v>-93196.27</v>
      </c>
      <c r="I17" s="120">
        <v>-300815.41000000003</v>
      </c>
      <c r="J17" s="104">
        <f t="shared" si="3"/>
        <v>-1511900.2600000002</v>
      </c>
      <c r="L17" s="122"/>
      <c r="M17" s="126"/>
    </row>
    <row r="18" spans="1:13" s="100" customFormat="1" ht="24.95" customHeight="1" x14ac:dyDescent="0.25">
      <c r="A18" s="112" t="s">
        <v>102</v>
      </c>
      <c r="B18" s="104">
        <v>-69697.599999999991</v>
      </c>
      <c r="C18" s="104">
        <v>-54920.98</v>
      </c>
      <c r="D18" s="104">
        <v>-86267.07</v>
      </c>
      <c r="E18" s="104">
        <v>-67485.109999999986</v>
      </c>
      <c r="F18" s="104">
        <v>-87702.21</v>
      </c>
      <c r="G18" s="104">
        <v>-59722.31</v>
      </c>
      <c r="H18" s="104">
        <v>-88071.78</v>
      </c>
      <c r="I18" s="104">
        <v>-78213.270000000019</v>
      </c>
      <c r="J18" s="104">
        <f t="shared" si="3"/>
        <v>-592080.33000000007</v>
      </c>
      <c r="L18" s="122"/>
      <c r="M18" s="126"/>
    </row>
    <row r="19" spans="1:13" s="100" customFormat="1" ht="24.95" customHeight="1" x14ac:dyDescent="0.25">
      <c r="A19" s="112" t="s">
        <v>90</v>
      </c>
      <c r="B19" s="104">
        <v>-250580.93000000002</v>
      </c>
      <c r="C19" s="104">
        <v>-250349.1</v>
      </c>
      <c r="D19" s="104">
        <v>-225543.98000000004</v>
      </c>
      <c r="E19" s="104">
        <v>-279260.45</v>
      </c>
      <c r="F19" s="104">
        <v>-248874.58000000002</v>
      </c>
      <c r="G19" s="104">
        <v>-229963.18</v>
      </c>
      <c r="H19" s="104">
        <v>-262229.8</v>
      </c>
      <c r="I19" s="104">
        <v>-263176.44</v>
      </c>
      <c r="J19" s="104">
        <f t="shared" si="3"/>
        <v>-2009978.46</v>
      </c>
      <c r="L19" s="122"/>
      <c r="M19" s="126"/>
    </row>
    <row r="20" spans="1:13" s="100" customFormat="1" ht="24.95" customHeight="1" x14ac:dyDescent="0.25">
      <c r="A20" s="112" t="s">
        <v>92</v>
      </c>
      <c r="B20" s="104">
        <v>-20951.580000000002</v>
      </c>
      <c r="C20" s="104">
        <v>-21305.86</v>
      </c>
      <c r="D20" s="104">
        <v>-21305.9</v>
      </c>
      <c r="E20" s="104">
        <v>-22662.7</v>
      </c>
      <c r="F20" s="104">
        <v>-22799</v>
      </c>
      <c r="G20" s="104">
        <v>-23743.41</v>
      </c>
      <c r="H20" s="104">
        <v>-23750.46</v>
      </c>
      <c r="I20" s="104">
        <v>-23883.440000000002</v>
      </c>
      <c r="J20" s="104">
        <f t="shared" si="3"/>
        <v>-180402.35</v>
      </c>
      <c r="L20" s="122"/>
      <c r="M20" s="126"/>
    </row>
    <row r="21" spans="1:13" s="100" customFormat="1" ht="24.95" hidden="1" customHeight="1" x14ac:dyDescent="0.25">
      <c r="A21" s="127" t="s">
        <v>103</v>
      </c>
      <c r="B21" s="128">
        <v>0</v>
      </c>
      <c r="C21" s="104">
        <v>0</v>
      </c>
      <c r="D21" s="104">
        <v>0</v>
      </c>
      <c r="E21" s="104">
        <v>0</v>
      </c>
      <c r="F21" s="104">
        <v>0</v>
      </c>
      <c r="G21" s="104">
        <v>0</v>
      </c>
      <c r="H21" s="104">
        <v>0</v>
      </c>
      <c r="I21" s="104">
        <v>0</v>
      </c>
      <c r="J21" s="104">
        <f t="shared" si="3"/>
        <v>0</v>
      </c>
      <c r="L21" s="122"/>
      <c r="M21" s="126"/>
    </row>
    <row r="22" spans="1:13" s="100" customFormat="1" ht="24.95" customHeight="1" x14ac:dyDescent="0.25">
      <c r="A22" s="112" t="s">
        <v>93</v>
      </c>
      <c r="B22" s="104">
        <v>-281450.33999999997</v>
      </c>
      <c r="C22" s="104">
        <v>204053.28999999998</v>
      </c>
      <c r="D22" s="104">
        <f>-19428-2226</f>
        <v>-21654</v>
      </c>
      <c r="E22" s="104">
        <v>-54549.060000000005</v>
      </c>
      <c r="F22" s="104">
        <v>-24180.77</v>
      </c>
      <c r="G22" s="104">
        <v>-57642.76</v>
      </c>
      <c r="H22" s="104">
        <v>-7782.9500000000007</v>
      </c>
      <c r="I22" s="104">
        <v>-7914.93</v>
      </c>
      <c r="J22" s="104">
        <f t="shared" si="3"/>
        <v>-251121.52</v>
      </c>
      <c r="L22" s="122"/>
      <c r="M22" s="126"/>
    </row>
    <row r="23" spans="1:13" s="100" customFormat="1" ht="24.95" customHeight="1" x14ac:dyDescent="0.25">
      <c r="A23" s="103"/>
      <c r="B23" s="113"/>
      <c r="C23" s="113"/>
      <c r="D23" s="113"/>
      <c r="E23" s="113"/>
      <c r="F23" s="113"/>
      <c r="G23" s="113"/>
      <c r="H23" s="113"/>
      <c r="I23" s="113"/>
      <c r="J23" s="113"/>
    </row>
    <row r="24" spans="1:13" s="100" customFormat="1" ht="24.95" customHeight="1" x14ac:dyDescent="0.25">
      <c r="A24" s="98" t="s">
        <v>94</v>
      </c>
      <c r="B24" s="99">
        <f t="shared" ref="B24:I24" si="4">B8+B13</f>
        <v>266894.53999999724</v>
      </c>
      <c r="C24" s="99">
        <f t="shared" si="4"/>
        <v>211613.45000000112</v>
      </c>
      <c r="D24" s="99">
        <f t="shared" si="4"/>
        <v>-87517.540000000969</v>
      </c>
      <c r="E24" s="99">
        <f t="shared" si="4"/>
        <v>-1174530.1499999985</v>
      </c>
      <c r="F24" s="99">
        <f t="shared" si="4"/>
        <v>-461233.69999999925</v>
      </c>
      <c r="G24" s="99">
        <f t="shared" si="4"/>
        <v>-1447732.9000000004</v>
      </c>
      <c r="H24" s="99">
        <f t="shared" si="4"/>
        <v>161348.58999999985</v>
      </c>
      <c r="I24" s="99">
        <f t="shared" si="4"/>
        <v>-478663.19999999925</v>
      </c>
      <c r="J24" s="99">
        <f>J8+J13</f>
        <v>-3009820.9099999964</v>
      </c>
    </row>
    <row r="25" spans="1:13" s="100" customFormat="1" ht="24.95" customHeight="1" x14ac:dyDescent="0.25">
      <c r="A25" s="114"/>
      <c r="B25" s="115"/>
      <c r="C25" s="115"/>
      <c r="D25" s="115"/>
      <c r="E25" s="115"/>
      <c r="F25" s="115"/>
      <c r="G25" s="115"/>
      <c r="H25" s="115"/>
      <c r="I25" s="115"/>
      <c r="J25" s="115"/>
    </row>
    <row r="26" spans="1:13" s="100" customFormat="1" ht="24.95" customHeight="1" x14ac:dyDescent="0.25">
      <c r="A26" s="116" t="s">
        <v>95</v>
      </c>
      <c r="B26" s="117">
        <f t="shared" ref="B26:J26" si="5">SUM(B27:B28)</f>
        <v>107154.21000000002</v>
      </c>
      <c r="C26" s="117">
        <f t="shared" si="5"/>
        <v>95774.3</v>
      </c>
      <c r="D26" s="117">
        <f t="shared" si="5"/>
        <v>124458.3</v>
      </c>
      <c r="E26" s="117">
        <f t="shared" si="5"/>
        <v>114201.34</v>
      </c>
      <c r="F26" s="117">
        <f t="shared" si="5"/>
        <v>106788.86</v>
      </c>
      <c r="G26" s="117">
        <f t="shared" si="5"/>
        <v>112750.40000000001</v>
      </c>
      <c r="H26" s="117">
        <f t="shared" si="5"/>
        <v>120344.26999999999</v>
      </c>
      <c r="I26" s="117">
        <f t="shared" si="5"/>
        <v>120659.81999999999</v>
      </c>
      <c r="J26" s="117">
        <f t="shared" si="5"/>
        <v>902131.49999999988</v>
      </c>
    </row>
    <row r="27" spans="1:13" s="100" customFormat="1" ht="24.95" customHeight="1" x14ac:dyDescent="0.25">
      <c r="A27" s="103" t="s">
        <v>96</v>
      </c>
      <c r="B27" s="104">
        <v>107154.21000000002</v>
      </c>
      <c r="C27" s="104">
        <v>95774.3</v>
      </c>
      <c r="D27" s="104">
        <v>127194.3</v>
      </c>
      <c r="E27" s="104">
        <v>117461.43</v>
      </c>
      <c r="F27" s="104">
        <v>108432.24</v>
      </c>
      <c r="G27" s="104">
        <v>112750.40000000001</v>
      </c>
      <c r="H27" s="104">
        <v>122092.81999999999</v>
      </c>
      <c r="I27" s="104">
        <v>120659.81999999999</v>
      </c>
      <c r="J27" s="104">
        <f>SUM(B27:I27)</f>
        <v>911519.5199999999</v>
      </c>
    </row>
    <row r="28" spans="1:13" s="100" customFormat="1" ht="24.95" customHeight="1" x14ac:dyDescent="0.25">
      <c r="A28" s="103" t="s">
        <v>97</v>
      </c>
      <c r="B28" s="104">
        <v>0</v>
      </c>
      <c r="C28" s="104">
        <v>0</v>
      </c>
      <c r="D28" s="104">
        <v>-2736</v>
      </c>
      <c r="E28" s="104">
        <v>-3260.0899999999997</v>
      </c>
      <c r="F28" s="104">
        <v>-1643.38</v>
      </c>
      <c r="G28" s="104">
        <v>0</v>
      </c>
      <c r="H28" s="104">
        <v>-1748.55</v>
      </c>
      <c r="I28" s="104">
        <v>0</v>
      </c>
      <c r="J28" s="104">
        <f t="shared" ref="J28" si="6">SUM(B28:I28)</f>
        <v>-9388.02</v>
      </c>
    </row>
    <row r="29" spans="1:13" s="100" customFormat="1" ht="24.95" customHeight="1" x14ac:dyDescent="0.25">
      <c r="A29" s="103"/>
      <c r="B29" s="111"/>
      <c r="C29" s="111"/>
      <c r="D29" s="111"/>
      <c r="E29" s="111"/>
      <c r="F29" s="111"/>
      <c r="G29" s="111"/>
      <c r="H29" s="111"/>
      <c r="I29" s="111"/>
      <c r="J29" s="111"/>
    </row>
    <row r="30" spans="1:13" s="100" customFormat="1" ht="24.95" customHeight="1" x14ac:dyDescent="0.25">
      <c r="A30" s="118" t="s">
        <v>80</v>
      </c>
      <c r="B30" s="119">
        <f t="shared" ref="B30:I30" si="7">B24+B26</f>
        <v>374048.74999999726</v>
      </c>
      <c r="C30" s="119">
        <f t="shared" si="7"/>
        <v>307387.75000000111</v>
      </c>
      <c r="D30" s="119">
        <f t="shared" si="7"/>
        <v>36940.759999999034</v>
      </c>
      <c r="E30" s="119">
        <f t="shared" si="7"/>
        <v>-1060328.8099999984</v>
      </c>
      <c r="F30" s="119">
        <f t="shared" si="7"/>
        <v>-354444.83999999927</v>
      </c>
      <c r="G30" s="119">
        <f t="shared" si="7"/>
        <v>-1334982.5000000005</v>
      </c>
      <c r="H30" s="119">
        <f t="shared" si="7"/>
        <v>281692.85999999987</v>
      </c>
      <c r="I30" s="119">
        <f t="shared" si="7"/>
        <v>-358003.37999999925</v>
      </c>
      <c r="J30" s="119">
        <f>J24+J26</f>
        <v>-2107689.4099999964</v>
      </c>
    </row>
    <row r="31" spans="1:13" s="100" customFormat="1" ht="15" customHeight="1" x14ac:dyDescent="0.25"/>
    <row r="32" spans="1:13" s="100" customFormat="1" ht="15" customHeight="1" x14ac:dyDescent="0.25">
      <c r="J32" s="129"/>
    </row>
    <row r="33" spans="2:10" s="100" customFormat="1" ht="15" customHeight="1" x14ac:dyDescent="0.25">
      <c r="C33" s="123"/>
      <c r="J33" s="129"/>
    </row>
    <row r="34" spans="2:10" s="100" customFormat="1" ht="15" customHeight="1" x14ac:dyDescent="0.25"/>
    <row r="35" spans="2:10" ht="15" customHeight="1" x14ac:dyDescent="0.25">
      <c r="B35" s="100"/>
      <c r="C35" s="100"/>
      <c r="D35" s="100"/>
      <c r="E35" s="100"/>
      <c r="F35" s="100"/>
      <c r="G35" s="100"/>
      <c r="H35" s="100"/>
      <c r="I35" s="100"/>
    </row>
    <row r="36" spans="2:10" ht="15" customHeight="1" x14ac:dyDescent="0.25">
      <c r="B36" s="100"/>
      <c r="C36" s="100"/>
      <c r="D36" s="100"/>
      <c r="E36" s="100"/>
      <c r="F36" s="100"/>
      <c r="G36" s="100"/>
      <c r="H36" s="100"/>
      <c r="I36" s="100"/>
    </row>
  </sheetData>
  <mergeCells count="3">
    <mergeCell ref="A2:J2"/>
    <mergeCell ref="A3:J3"/>
    <mergeCell ref="A4:J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4" orientation="landscape" r:id="rId1"/>
  <headerFooter>
    <oddFooter>&amp;C&amp;"Verdana,Normal"&amp;8&amp;P de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3DE367-6B94-458C-A1FC-3FA787B960EF}">
  <sheetPr>
    <pageSetUpPr fitToPage="1"/>
  </sheetPr>
  <dimension ref="A1:I29"/>
  <sheetViews>
    <sheetView showGridLines="0" zoomScale="85" zoomScaleNormal="85" workbookViewId="0">
      <selection activeCell="H8" sqref="H8"/>
    </sheetView>
  </sheetViews>
  <sheetFormatPr defaultColWidth="6.85546875" defaultRowHeight="15" customHeight="1" x14ac:dyDescent="0.25"/>
  <cols>
    <col min="1" max="1" width="44.5703125" style="105" bestFit="1" customWidth="1"/>
    <col min="2" max="9" width="15.7109375" style="105" customWidth="1"/>
    <col min="10" max="16384" width="6.85546875" style="105"/>
  </cols>
  <sheetData>
    <row r="1" spans="1:9" s="93" customFormat="1" ht="50.1" customHeight="1" x14ac:dyDescent="0.25"/>
    <row r="2" spans="1:9" s="94" customFormat="1" ht="24.95" customHeight="1" x14ac:dyDescent="0.25">
      <c r="A2" s="130" t="s">
        <v>51</v>
      </c>
      <c r="B2" s="130"/>
      <c r="C2" s="130"/>
      <c r="D2" s="130"/>
      <c r="E2" s="130"/>
      <c r="F2" s="130"/>
      <c r="G2" s="130"/>
      <c r="H2" s="130"/>
      <c r="I2" s="130"/>
    </row>
    <row r="3" spans="1:9" s="94" customFormat="1" ht="24.95" customHeight="1" x14ac:dyDescent="0.25">
      <c r="A3" s="131" t="s">
        <v>52</v>
      </c>
      <c r="B3" s="131"/>
      <c r="C3" s="131"/>
      <c r="D3" s="131"/>
      <c r="E3" s="131"/>
      <c r="F3" s="131"/>
      <c r="G3" s="131"/>
      <c r="H3" s="131"/>
      <c r="I3" s="131"/>
    </row>
    <row r="4" spans="1:9" s="94" customFormat="1" ht="24.95" customHeight="1" x14ac:dyDescent="0.25">
      <c r="A4" s="132" t="s">
        <v>53</v>
      </c>
      <c r="B4" s="132"/>
      <c r="C4" s="132"/>
      <c r="D4" s="132"/>
      <c r="E4" s="132"/>
      <c r="F4" s="132"/>
      <c r="G4" s="132"/>
      <c r="H4" s="132"/>
      <c r="I4" s="132"/>
    </row>
    <row r="5" spans="1:9" s="94" customFormat="1" x14ac:dyDescent="0.25">
      <c r="A5" s="95"/>
      <c r="B5" s="95"/>
      <c r="C5" s="95"/>
      <c r="D5" s="95"/>
      <c r="E5" s="95"/>
      <c r="F5" s="95"/>
      <c r="G5" s="95"/>
      <c r="H5" s="95"/>
      <c r="I5" s="95"/>
    </row>
    <row r="6" spans="1:9" s="93" customFormat="1" ht="10.5" x14ac:dyDescent="0.25">
      <c r="B6" s="96" t="s">
        <v>54</v>
      </c>
      <c r="C6" s="96" t="s">
        <v>55</v>
      </c>
      <c r="D6" s="96" t="s">
        <v>56</v>
      </c>
      <c r="E6" s="96" t="s">
        <v>57</v>
      </c>
      <c r="F6" s="96" t="s">
        <v>58</v>
      </c>
      <c r="G6" s="96" t="s">
        <v>59</v>
      </c>
      <c r="H6" s="96" t="s">
        <v>60</v>
      </c>
      <c r="I6" s="96" t="s">
        <v>61</v>
      </c>
    </row>
    <row r="7" spans="1:9" s="93" customFormat="1" ht="10.5" x14ac:dyDescent="0.25">
      <c r="B7" s="97"/>
      <c r="C7" s="97"/>
      <c r="D7" s="97"/>
      <c r="E7" s="97"/>
      <c r="F7" s="97"/>
      <c r="G7" s="97"/>
      <c r="H7" s="97"/>
      <c r="I7" s="97"/>
    </row>
    <row r="8" spans="1:9" s="100" customFormat="1" ht="24.95" customHeight="1" x14ac:dyDescent="0.25">
      <c r="A8" s="98" t="s">
        <v>62</v>
      </c>
      <c r="B8" s="99">
        <v>38237.42</v>
      </c>
      <c r="C8" s="99">
        <f t="shared" ref="C8:I8" si="0">C9</f>
        <v>35464.699999999997</v>
      </c>
      <c r="D8" s="99">
        <f t="shared" si="0"/>
        <v>33271.86</v>
      </c>
      <c r="E8" s="99">
        <f t="shared" si="0"/>
        <v>33560.910000000003</v>
      </c>
      <c r="F8" s="99">
        <f t="shared" si="0"/>
        <v>33841.370000000003</v>
      </c>
      <c r="G8" s="99">
        <f t="shared" si="0"/>
        <v>35666.810000000005</v>
      </c>
      <c r="H8" s="99">
        <f t="shared" si="0"/>
        <v>41946.649999999994</v>
      </c>
      <c r="I8" s="99">
        <f t="shared" si="0"/>
        <v>50511.17</v>
      </c>
    </row>
    <row r="9" spans="1:9" s="100" customFormat="1" ht="24.95" customHeight="1" x14ac:dyDescent="0.25">
      <c r="A9" s="101" t="s">
        <v>63</v>
      </c>
      <c r="B9" s="102">
        <v>38237.42</v>
      </c>
      <c r="C9" s="102">
        <f t="shared" ref="C9:I9" si="1">SUM(C10:C14)</f>
        <v>35464.699999999997</v>
      </c>
      <c r="D9" s="102">
        <f t="shared" si="1"/>
        <v>33271.86</v>
      </c>
      <c r="E9" s="102">
        <f t="shared" si="1"/>
        <v>33560.910000000003</v>
      </c>
      <c r="F9" s="102">
        <f t="shared" si="1"/>
        <v>33841.370000000003</v>
      </c>
      <c r="G9" s="102">
        <f t="shared" si="1"/>
        <v>35666.810000000005</v>
      </c>
      <c r="H9" s="102">
        <f t="shared" si="1"/>
        <v>41946.649999999994</v>
      </c>
      <c r="I9" s="102">
        <f t="shared" si="1"/>
        <v>50511.17</v>
      </c>
    </row>
    <row r="10" spans="1:9" s="100" customFormat="1" ht="24.95" customHeight="1" x14ac:dyDescent="0.25">
      <c r="A10" s="103" t="s">
        <v>64</v>
      </c>
      <c r="B10" s="104">
        <v>0</v>
      </c>
      <c r="C10" s="104">
        <v>35464.699999999997</v>
      </c>
      <c r="D10" s="104">
        <v>33271.86</v>
      </c>
      <c r="E10" s="104">
        <v>33560.910000000003</v>
      </c>
      <c r="F10" s="104">
        <v>33841.370000000003</v>
      </c>
      <c r="G10" s="104">
        <v>35666.810000000005</v>
      </c>
      <c r="H10" s="104">
        <v>36002.5</v>
      </c>
      <c r="I10" s="104">
        <v>41961.17</v>
      </c>
    </row>
    <row r="11" spans="1:9" s="100" customFormat="1" ht="24.95" customHeight="1" x14ac:dyDescent="0.25">
      <c r="A11" s="103" t="s">
        <v>65</v>
      </c>
      <c r="B11" s="104">
        <v>0</v>
      </c>
      <c r="C11" s="104">
        <v>0</v>
      </c>
      <c r="D11" s="104">
        <v>0</v>
      </c>
      <c r="E11" s="104">
        <v>0</v>
      </c>
      <c r="F11" s="104">
        <v>0</v>
      </c>
      <c r="G11" s="104">
        <v>0</v>
      </c>
      <c r="H11" s="104">
        <v>-22295.850000000002</v>
      </c>
      <c r="I11" s="104">
        <v>0</v>
      </c>
    </row>
    <row r="12" spans="1:9" s="100" customFormat="1" ht="24.95" customHeight="1" x14ac:dyDescent="0.25">
      <c r="A12" s="103" t="s">
        <v>66</v>
      </c>
      <c r="B12" s="104">
        <v>0</v>
      </c>
      <c r="C12" s="104">
        <v>0</v>
      </c>
      <c r="D12" s="104">
        <v>0</v>
      </c>
      <c r="E12" s="104">
        <v>0</v>
      </c>
      <c r="F12" s="104">
        <v>0</v>
      </c>
      <c r="G12" s="104">
        <v>0</v>
      </c>
      <c r="H12" s="104">
        <v>0</v>
      </c>
      <c r="I12" s="104">
        <v>0</v>
      </c>
    </row>
    <row r="13" spans="1:9" s="100" customFormat="1" ht="24.95" customHeight="1" x14ac:dyDescent="0.25">
      <c r="A13" s="103" t="s">
        <v>67</v>
      </c>
      <c r="B13" s="104">
        <v>0</v>
      </c>
      <c r="C13" s="104">
        <v>0</v>
      </c>
      <c r="D13" s="104">
        <v>0</v>
      </c>
      <c r="E13" s="104">
        <v>0</v>
      </c>
      <c r="F13" s="104">
        <v>0</v>
      </c>
      <c r="G13" s="104">
        <v>0</v>
      </c>
      <c r="H13" s="104">
        <v>0</v>
      </c>
      <c r="I13" s="104">
        <v>0</v>
      </c>
    </row>
    <row r="14" spans="1:9" s="100" customFormat="1" ht="24.95" customHeight="1" x14ac:dyDescent="0.25">
      <c r="A14" s="103" t="s">
        <v>68</v>
      </c>
      <c r="B14" s="104">
        <v>38237.42</v>
      </c>
      <c r="C14" s="104">
        <v>0</v>
      </c>
      <c r="D14" s="104">
        <v>0</v>
      </c>
      <c r="E14" s="104">
        <v>0</v>
      </c>
      <c r="F14" s="104">
        <v>0</v>
      </c>
      <c r="G14" s="104">
        <v>0</v>
      </c>
      <c r="H14" s="104">
        <v>28240</v>
      </c>
      <c r="I14" s="104">
        <v>8550</v>
      </c>
    </row>
    <row r="15" spans="1:9" s="100" customFormat="1" ht="24.95" customHeight="1" x14ac:dyDescent="0.25">
      <c r="A15" s="101" t="s">
        <v>69</v>
      </c>
      <c r="B15" s="102">
        <v>0</v>
      </c>
      <c r="C15" s="102">
        <v>0</v>
      </c>
      <c r="D15" s="102">
        <v>0</v>
      </c>
      <c r="E15" s="102">
        <v>0</v>
      </c>
      <c r="F15" s="102">
        <v>0</v>
      </c>
      <c r="G15" s="102">
        <v>0</v>
      </c>
      <c r="H15" s="102">
        <v>0</v>
      </c>
      <c r="I15" s="102">
        <v>0</v>
      </c>
    </row>
    <row r="16" spans="1:9" s="100" customFormat="1" ht="24.95" customHeight="1" x14ac:dyDescent="0.25">
      <c r="A16" s="103" t="s">
        <v>70</v>
      </c>
      <c r="B16" s="104">
        <v>0</v>
      </c>
      <c r="C16" s="104">
        <v>0</v>
      </c>
      <c r="D16" s="104">
        <v>0</v>
      </c>
      <c r="E16" s="104">
        <v>0</v>
      </c>
      <c r="F16" s="104">
        <v>0</v>
      </c>
      <c r="G16" s="104">
        <v>0</v>
      </c>
      <c r="H16" s="104">
        <v>0</v>
      </c>
      <c r="I16" s="104">
        <v>0</v>
      </c>
    </row>
    <row r="17" spans="1:9" s="100" customFormat="1" ht="24.95" customHeight="1" x14ac:dyDescent="0.25">
      <c r="A17" s="98" t="s">
        <v>71</v>
      </c>
      <c r="B17" s="99">
        <v>38237.42</v>
      </c>
      <c r="C17" s="99">
        <f t="shared" ref="C17:I17" si="2">C18+C25</f>
        <v>35464.699999999997</v>
      </c>
      <c r="D17" s="99">
        <f t="shared" si="2"/>
        <v>33271.86</v>
      </c>
      <c r="E17" s="99">
        <f t="shared" si="2"/>
        <v>33560.910000000003</v>
      </c>
      <c r="F17" s="99">
        <f t="shared" si="2"/>
        <v>33841.370000000003</v>
      </c>
      <c r="G17" s="99">
        <f t="shared" si="2"/>
        <v>35666.81</v>
      </c>
      <c r="H17" s="99">
        <f t="shared" si="2"/>
        <v>41947</v>
      </c>
      <c r="I17" s="99">
        <f t="shared" si="2"/>
        <v>50511.17</v>
      </c>
    </row>
    <row r="18" spans="1:9" s="100" customFormat="1" ht="24.95" customHeight="1" x14ac:dyDescent="0.25">
      <c r="A18" s="101" t="s">
        <v>63</v>
      </c>
      <c r="B18" s="102">
        <v>0</v>
      </c>
      <c r="C18" s="102">
        <f t="shared" ref="C18:I18" si="3">SUM(C19:C23)</f>
        <v>1600</v>
      </c>
      <c r="D18" s="102">
        <f t="shared" si="3"/>
        <v>0</v>
      </c>
      <c r="E18" s="102">
        <f t="shared" si="3"/>
        <v>0</v>
      </c>
      <c r="F18" s="102">
        <f t="shared" si="3"/>
        <v>0</v>
      </c>
      <c r="G18" s="102">
        <f t="shared" si="3"/>
        <v>0</v>
      </c>
      <c r="H18" s="102">
        <f t="shared" si="3"/>
        <v>0</v>
      </c>
      <c r="I18" s="102">
        <f t="shared" si="3"/>
        <v>0</v>
      </c>
    </row>
    <row r="19" spans="1:9" s="100" customFormat="1" ht="24.95" customHeight="1" x14ac:dyDescent="0.25">
      <c r="A19" s="103" t="s">
        <v>72</v>
      </c>
      <c r="B19" s="104">
        <v>0</v>
      </c>
      <c r="C19" s="104">
        <v>0</v>
      </c>
      <c r="D19" s="104">
        <v>0</v>
      </c>
      <c r="E19" s="104">
        <v>0</v>
      </c>
      <c r="F19" s="104">
        <v>0</v>
      </c>
      <c r="G19" s="104">
        <v>0</v>
      </c>
      <c r="H19" s="104">
        <v>0</v>
      </c>
      <c r="I19" s="104">
        <v>0</v>
      </c>
    </row>
    <row r="20" spans="1:9" s="100" customFormat="1" ht="24.95" customHeight="1" x14ac:dyDescent="0.25">
      <c r="A20" s="103" t="s">
        <v>73</v>
      </c>
      <c r="B20" s="104">
        <v>0</v>
      </c>
      <c r="C20" s="104">
        <v>1600</v>
      </c>
      <c r="D20" s="104">
        <v>0</v>
      </c>
      <c r="E20" s="104">
        <v>0</v>
      </c>
      <c r="F20" s="104">
        <v>0</v>
      </c>
      <c r="G20" s="104">
        <v>0</v>
      </c>
      <c r="H20" s="104">
        <v>0</v>
      </c>
      <c r="I20" s="104">
        <v>0</v>
      </c>
    </row>
    <row r="21" spans="1:9" s="100" customFormat="1" ht="24.95" customHeight="1" x14ac:dyDescent="0.25">
      <c r="A21" s="103" t="s">
        <v>74</v>
      </c>
      <c r="B21" s="104">
        <v>0</v>
      </c>
      <c r="C21" s="104">
        <v>0</v>
      </c>
      <c r="D21" s="104">
        <v>0</v>
      </c>
      <c r="E21" s="104">
        <v>0</v>
      </c>
      <c r="F21" s="104">
        <v>0</v>
      </c>
      <c r="G21" s="104">
        <v>0</v>
      </c>
      <c r="H21" s="104">
        <v>0</v>
      </c>
      <c r="I21" s="104">
        <v>0</v>
      </c>
    </row>
    <row r="22" spans="1:9" s="100" customFormat="1" ht="24.95" customHeight="1" x14ac:dyDescent="0.25">
      <c r="A22" s="103" t="s">
        <v>75</v>
      </c>
      <c r="B22" s="104">
        <v>0</v>
      </c>
      <c r="C22" s="104">
        <v>0</v>
      </c>
      <c r="D22" s="104">
        <v>0</v>
      </c>
      <c r="E22" s="104">
        <v>0</v>
      </c>
      <c r="F22" s="104">
        <v>0</v>
      </c>
      <c r="G22" s="104">
        <v>0</v>
      </c>
      <c r="H22" s="104">
        <v>0</v>
      </c>
      <c r="I22" s="104">
        <v>0</v>
      </c>
    </row>
    <row r="23" spans="1:9" s="100" customFormat="1" ht="24.95" customHeight="1" x14ac:dyDescent="0.25">
      <c r="A23" s="103" t="s">
        <v>76</v>
      </c>
      <c r="B23" s="104">
        <v>0</v>
      </c>
      <c r="C23" s="104">
        <v>0</v>
      </c>
      <c r="D23" s="104">
        <v>0</v>
      </c>
      <c r="E23" s="104">
        <v>0</v>
      </c>
      <c r="F23" s="104">
        <v>0</v>
      </c>
      <c r="G23" s="104">
        <v>0</v>
      </c>
      <c r="H23" s="104">
        <v>0</v>
      </c>
      <c r="I23" s="104">
        <v>0</v>
      </c>
    </row>
    <row r="24" spans="1:9" s="100" customFormat="1" ht="24.95" customHeight="1" x14ac:dyDescent="0.25">
      <c r="A24" s="101" t="s">
        <v>77</v>
      </c>
      <c r="B24" s="102">
        <v>0</v>
      </c>
      <c r="C24" s="102">
        <v>0</v>
      </c>
      <c r="D24" s="102">
        <v>0</v>
      </c>
      <c r="E24" s="102">
        <v>0</v>
      </c>
      <c r="F24" s="102">
        <v>0</v>
      </c>
      <c r="G24" s="102">
        <v>0</v>
      </c>
      <c r="H24" s="102">
        <v>0</v>
      </c>
      <c r="I24" s="102">
        <v>0</v>
      </c>
    </row>
    <row r="25" spans="1:9" s="100" customFormat="1" ht="24.95" customHeight="1" x14ac:dyDescent="0.25">
      <c r="A25" s="101" t="s">
        <v>78</v>
      </c>
      <c r="B25" s="102">
        <v>38237.42</v>
      </c>
      <c r="C25" s="102">
        <f t="shared" ref="C25:I25" si="4">SUM(C26:C27)</f>
        <v>33864.699999999997</v>
      </c>
      <c r="D25" s="102">
        <f t="shared" si="4"/>
        <v>33271.86</v>
      </c>
      <c r="E25" s="102">
        <f t="shared" si="4"/>
        <v>33560.910000000003</v>
      </c>
      <c r="F25" s="102">
        <f t="shared" si="4"/>
        <v>33841.370000000003</v>
      </c>
      <c r="G25" s="102">
        <f t="shared" si="4"/>
        <v>35666.81</v>
      </c>
      <c r="H25" s="102">
        <f t="shared" si="4"/>
        <v>41947</v>
      </c>
      <c r="I25" s="102">
        <f t="shared" si="4"/>
        <v>50511.17</v>
      </c>
    </row>
    <row r="26" spans="1:9" s="100" customFormat="1" ht="24.95" customHeight="1" x14ac:dyDescent="0.25">
      <c r="A26" s="103" t="s">
        <v>79</v>
      </c>
      <c r="B26" s="104">
        <v>37889.64</v>
      </c>
      <c r="C26" s="104">
        <v>37889.64</v>
      </c>
      <c r="D26" s="104">
        <v>37889.64</v>
      </c>
      <c r="E26" s="104">
        <v>37889.64</v>
      </c>
      <c r="F26" s="104">
        <v>37889.64</v>
      </c>
      <c r="G26" s="104">
        <v>37889.64</v>
      </c>
      <c r="H26" s="104">
        <v>37889.64</v>
      </c>
      <c r="I26" s="104">
        <v>37889.64</v>
      </c>
    </row>
    <row r="27" spans="1:9" s="100" customFormat="1" ht="24.95" customHeight="1" x14ac:dyDescent="0.25">
      <c r="A27" s="103" t="s">
        <v>80</v>
      </c>
      <c r="B27" s="104">
        <v>347.78000000000003</v>
      </c>
      <c r="C27" s="104">
        <v>-4024.9399999999991</v>
      </c>
      <c r="D27" s="104">
        <v>-4617.7799999999988</v>
      </c>
      <c r="E27" s="104">
        <v>-4328.7299999999987</v>
      </c>
      <c r="F27" s="104">
        <v>-4048.2699999999986</v>
      </c>
      <c r="G27" s="104">
        <v>-2222.8299999999981</v>
      </c>
      <c r="H27" s="104">
        <v>4057.3600000000015</v>
      </c>
      <c r="I27" s="104">
        <v>12621.530000000002</v>
      </c>
    </row>
    <row r="29" spans="1:9" ht="14.25" customHeight="1" x14ac:dyDescent="0.25"/>
  </sheetData>
  <mergeCells count="3">
    <mergeCell ref="A2:I2"/>
    <mergeCell ref="A3:I3"/>
    <mergeCell ref="A4:I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5" orientation="landscape" r:id="rId1"/>
  <headerFooter>
    <oddFooter>&amp;C&amp;"Verdana,Normal"&amp;8&amp;P de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0FA1DB-6AFA-4CF6-A322-AFCBBDFEA98F}">
  <sheetPr>
    <pageSetUpPr fitToPage="1"/>
  </sheetPr>
  <dimension ref="A1:M31"/>
  <sheetViews>
    <sheetView showGridLines="0" zoomScale="85" zoomScaleNormal="85" workbookViewId="0">
      <selection activeCell="N9" sqref="N9"/>
    </sheetView>
  </sheetViews>
  <sheetFormatPr defaultColWidth="6.85546875" defaultRowHeight="15" customHeight="1" x14ac:dyDescent="0.25"/>
  <cols>
    <col min="1" max="1" width="6.85546875" style="93"/>
    <col min="2" max="2" width="43.140625" style="93" bestFit="1" customWidth="1"/>
    <col min="3" max="4" width="10.7109375" style="93" customWidth="1"/>
    <col min="5" max="10" width="14.7109375" style="93" customWidth="1"/>
    <col min="11" max="11" width="12.42578125" style="93" customWidth="1"/>
    <col min="12" max="16384" width="6.85546875" style="93"/>
  </cols>
  <sheetData>
    <row r="1" spans="1:13" ht="50.1" customHeight="1" x14ac:dyDescent="0.25"/>
    <row r="2" spans="1:13" s="94" customFormat="1" ht="24.95" customHeight="1" x14ac:dyDescent="0.25">
      <c r="A2" s="130" t="s">
        <v>51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06"/>
    </row>
    <row r="3" spans="1:13" s="94" customFormat="1" ht="24.95" customHeight="1" x14ac:dyDescent="0.25">
      <c r="A3" s="131" t="s">
        <v>52</v>
      </c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107"/>
      <c r="M3" s="107"/>
    </row>
    <row r="4" spans="1:13" s="94" customFormat="1" ht="15" customHeight="1" x14ac:dyDescent="0.25">
      <c r="A4" s="132" t="s">
        <v>81</v>
      </c>
      <c r="B4" s="132"/>
      <c r="C4" s="132"/>
      <c r="D4" s="132"/>
      <c r="E4" s="132"/>
      <c r="F4" s="132"/>
      <c r="G4" s="132"/>
      <c r="H4" s="132"/>
      <c r="I4" s="132"/>
      <c r="J4" s="132"/>
      <c r="K4" s="132"/>
      <c r="L4" s="108"/>
      <c r="M4" s="107"/>
    </row>
    <row r="5" spans="1:13" s="94" customFormat="1" x14ac:dyDescent="0.25">
      <c r="B5" s="95"/>
      <c r="C5" s="95"/>
      <c r="D5" s="95"/>
      <c r="E5" s="95"/>
      <c r="F5" s="95"/>
      <c r="G5" s="95"/>
      <c r="H5" s="95"/>
      <c r="I5" s="95"/>
      <c r="J5" s="95"/>
      <c r="K5" s="95"/>
    </row>
    <row r="6" spans="1:13" ht="15.95" customHeight="1" x14ac:dyDescent="0.25">
      <c r="B6" s="109"/>
      <c r="C6" s="96" t="s">
        <v>54</v>
      </c>
      <c r="D6" s="96" t="s">
        <v>55</v>
      </c>
      <c r="E6" s="96" t="s">
        <v>56</v>
      </c>
      <c r="F6" s="96" t="s">
        <v>57</v>
      </c>
      <c r="G6" s="96" t="s">
        <v>58</v>
      </c>
      <c r="H6" s="96" t="s">
        <v>59</v>
      </c>
      <c r="I6" s="96" t="s">
        <v>60</v>
      </c>
      <c r="J6" s="96" t="s">
        <v>61</v>
      </c>
      <c r="K6" s="96" t="s">
        <v>31</v>
      </c>
      <c r="L6" s="110"/>
    </row>
    <row r="7" spans="1:13" ht="15.95" customHeight="1" x14ac:dyDescent="0.25">
      <c r="B7" s="109"/>
      <c r="C7" s="97"/>
      <c r="D7" s="97"/>
      <c r="E7" s="97"/>
      <c r="F7" s="97"/>
      <c r="G7" s="97"/>
      <c r="H7" s="97"/>
      <c r="I7" s="97"/>
      <c r="J7" s="97"/>
      <c r="K7" s="97"/>
      <c r="L7" s="110"/>
    </row>
    <row r="8" spans="1:13" s="100" customFormat="1" ht="24.95" customHeight="1" x14ac:dyDescent="0.25">
      <c r="B8" s="98" t="s">
        <v>82</v>
      </c>
      <c r="C8" s="99">
        <f t="shared" ref="C8:J8" si="0">SUM(C9:C11)</f>
        <v>0</v>
      </c>
      <c r="D8" s="99">
        <f t="shared" si="0"/>
        <v>0</v>
      </c>
      <c r="E8" s="99">
        <f t="shared" si="0"/>
        <v>0</v>
      </c>
      <c r="F8" s="99">
        <f t="shared" si="0"/>
        <v>0</v>
      </c>
      <c r="G8" s="99">
        <f t="shared" si="0"/>
        <v>0</v>
      </c>
      <c r="H8" s="99">
        <f t="shared" si="0"/>
        <v>1510.38</v>
      </c>
      <c r="I8" s="99">
        <f t="shared" si="0"/>
        <v>0</v>
      </c>
      <c r="J8" s="99">
        <f t="shared" si="0"/>
        <v>0</v>
      </c>
      <c r="K8" s="99">
        <f>SUM(C8:J8)</f>
        <v>1510.38</v>
      </c>
    </row>
    <row r="9" spans="1:13" s="100" customFormat="1" ht="24.95" customHeight="1" x14ac:dyDescent="0.25">
      <c r="B9" s="103" t="s">
        <v>83</v>
      </c>
      <c r="C9" s="104">
        <v>0</v>
      </c>
      <c r="D9" s="104">
        <v>0</v>
      </c>
      <c r="E9" s="104">
        <v>0</v>
      </c>
      <c r="F9" s="104">
        <v>0</v>
      </c>
      <c r="G9" s="104">
        <v>0</v>
      </c>
      <c r="H9" s="104">
        <v>0</v>
      </c>
      <c r="I9" s="104">
        <v>0</v>
      </c>
      <c r="J9" s="104">
        <v>0</v>
      </c>
      <c r="K9" s="104">
        <f>SUM(C9:J9)</f>
        <v>0</v>
      </c>
    </row>
    <row r="10" spans="1:13" s="100" customFormat="1" ht="24.95" customHeight="1" x14ac:dyDescent="0.25">
      <c r="B10" s="103" t="s">
        <v>84</v>
      </c>
      <c r="C10" s="104">
        <v>0</v>
      </c>
      <c r="D10" s="104">
        <v>0</v>
      </c>
      <c r="E10" s="104">
        <v>0</v>
      </c>
      <c r="F10" s="104">
        <v>0</v>
      </c>
      <c r="G10" s="104">
        <v>0</v>
      </c>
      <c r="H10" s="104">
        <v>0</v>
      </c>
      <c r="I10" s="104">
        <v>0</v>
      </c>
      <c r="J10" s="104">
        <v>0</v>
      </c>
      <c r="K10" s="104">
        <f t="shared" ref="K10:K11" si="1">SUM(C10:J10)</f>
        <v>0</v>
      </c>
    </row>
    <row r="11" spans="1:13" s="100" customFormat="1" ht="24.95" customHeight="1" x14ac:dyDescent="0.25">
      <c r="B11" s="103" t="s">
        <v>85</v>
      </c>
      <c r="C11" s="104">
        <v>0</v>
      </c>
      <c r="D11" s="104">
        <v>0</v>
      </c>
      <c r="E11" s="104">
        <v>0</v>
      </c>
      <c r="F11" s="104">
        <v>0</v>
      </c>
      <c r="G11" s="104">
        <v>0</v>
      </c>
      <c r="H11" s="104">
        <v>1510.38</v>
      </c>
      <c r="I11" s="104">
        <v>0</v>
      </c>
      <c r="J11" s="104">
        <v>0</v>
      </c>
      <c r="K11" s="104">
        <f t="shared" si="1"/>
        <v>1510.38</v>
      </c>
    </row>
    <row r="12" spans="1:13" s="100" customFormat="1" ht="24.95" customHeight="1" x14ac:dyDescent="0.25">
      <c r="B12" s="103"/>
      <c r="C12" s="111"/>
      <c r="D12" s="111"/>
      <c r="E12" s="111"/>
      <c r="F12" s="111"/>
      <c r="G12" s="111"/>
      <c r="H12" s="111"/>
      <c r="I12" s="111"/>
      <c r="J12" s="111"/>
      <c r="K12" s="111"/>
    </row>
    <row r="13" spans="1:13" s="100" customFormat="1" ht="24.95" customHeight="1" x14ac:dyDescent="0.25">
      <c r="B13" s="98" t="s">
        <v>86</v>
      </c>
      <c r="C13" s="99">
        <f t="shared" ref="C13:J13" si="2">SUM(C14:C20)</f>
        <v>0</v>
      </c>
      <c r="D13" s="99">
        <f t="shared" si="2"/>
        <v>-4671.57</v>
      </c>
      <c r="E13" s="99">
        <f t="shared" si="2"/>
        <v>-922.21</v>
      </c>
      <c r="F13" s="99">
        <f t="shared" si="2"/>
        <v>0</v>
      </c>
      <c r="G13" s="99">
        <f t="shared" si="2"/>
        <v>0</v>
      </c>
      <c r="H13" s="99">
        <f t="shared" si="2"/>
        <v>0</v>
      </c>
      <c r="I13" s="99">
        <f t="shared" si="2"/>
        <v>5909.46</v>
      </c>
      <c r="J13" s="99">
        <f t="shared" si="2"/>
        <v>8295.4500000000007</v>
      </c>
      <c r="K13" s="99">
        <f>SUM(K14:K20)</f>
        <v>8611.130000000001</v>
      </c>
    </row>
    <row r="14" spans="1:13" s="100" customFormat="1" ht="24.95" customHeight="1" x14ac:dyDescent="0.25">
      <c r="B14" s="112" t="s">
        <v>87</v>
      </c>
      <c r="C14" s="104">
        <v>0</v>
      </c>
      <c r="D14" s="104">
        <v>0</v>
      </c>
      <c r="E14" s="104">
        <v>0</v>
      </c>
      <c r="F14" s="104">
        <v>0</v>
      </c>
      <c r="G14" s="104">
        <v>0</v>
      </c>
      <c r="H14" s="104">
        <v>0</v>
      </c>
      <c r="I14" s="104">
        <v>0</v>
      </c>
      <c r="J14" s="104">
        <v>0</v>
      </c>
      <c r="K14" s="104">
        <f>SUM(C14:J14)</f>
        <v>0</v>
      </c>
    </row>
    <row r="15" spans="1:13" s="100" customFormat="1" ht="24.95" customHeight="1" x14ac:dyDescent="0.25">
      <c r="B15" s="112" t="s">
        <v>88</v>
      </c>
      <c r="C15" s="104">
        <v>0</v>
      </c>
      <c r="D15" s="104">
        <v>-1600</v>
      </c>
      <c r="E15" s="104">
        <v>0</v>
      </c>
      <c r="F15" s="104">
        <v>0</v>
      </c>
      <c r="G15" s="104">
        <v>0</v>
      </c>
      <c r="H15" s="104">
        <v>0</v>
      </c>
      <c r="I15" s="104">
        <v>0</v>
      </c>
      <c r="J15" s="104">
        <v>0</v>
      </c>
      <c r="K15" s="104">
        <f t="shared" ref="K15:K20" si="3">SUM(C15:J15)</f>
        <v>-1600</v>
      </c>
    </row>
    <row r="16" spans="1:13" s="100" customFormat="1" ht="24.95" customHeight="1" x14ac:dyDescent="0.25">
      <c r="B16" s="112" t="s">
        <v>89</v>
      </c>
      <c r="C16" s="104">
        <v>0</v>
      </c>
      <c r="D16" s="104">
        <v>0</v>
      </c>
      <c r="E16" s="104">
        <v>0</v>
      </c>
      <c r="F16" s="104">
        <v>0</v>
      </c>
      <c r="G16" s="104">
        <v>0</v>
      </c>
      <c r="H16" s="104">
        <v>0</v>
      </c>
      <c r="I16" s="104">
        <v>0</v>
      </c>
      <c r="J16" s="104">
        <v>0</v>
      </c>
      <c r="K16" s="104">
        <f t="shared" si="3"/>
        <v>0</v>
      </c>
    </row>
    <row r="17" spans="2:11" s="100" customFormat="1" ht="24.95" customHeight="1" x14ac:dyDescent="0.25">
      <c r="B17" s="112" t="s">
        <v>90</v>
      </c>
      <c r="C17" s="104">
        <v>0</v>
      </c>
      <c r="D17" s="104">
        <v>0</v>
      </c>
      <c r="E17" s="104">
        <v>0</v>
      </c>
      <c r="F17" s="104">
        <v>0</v>
      </c>
      <c r="G17" s="104">
        <v>0</v>
      </c>
      <c r="H17" s="104">
        <v>0</v>
      </c>
      <c r="I17" s="104">
        <v>0</v>
      </c>
      <c r="J17" s="104">
        <v>0</v>
      </c>
      <c r="K17" s="104">
        <f t="shared" si="3"/>
        <v>0</v>
      </c>
    </row>
    <row r="18" spans="2:11" s="100" customFormat="1" ht="24.95" customHeight="1" x14ac:dyDescent="0.25">
      <c r="B18" s="112" t="s">
        <v>91</v>
      </c>
      <c r="C18" s="104">
        <v>0</v>
      </c>
      <c r="D18" s="104">
        <v>0</v>
      </c>
      <c r="E18" s="104">
        <v>0</v>
      </c>
      <c r="F18" s="104">
        <v>0</v>
      </c>
      <c r="G18" s="104">
        <v>0</v>
      </c>
      <c r="H18" s="104">
        <v>0</v>
      </c>
      <c r="I18" s="104">
        <v>0</v>
      </c>
      <c r="J18" s="104">
        <v>0</v>
      </c>
      <c r="K18" s="104">
        <f t="shared" si="3"/>
        <v>0</v>
      </c>
    </row>
    <row r="19" spans="2:11" s="100" customFormat="1" ht="24.95" customHeight="1" x14ac:dyDescent="0.25">
      <c r="B19" s="112" t="s">
        <v>92</v>
      </c>
      <c r="C19" s="104">
        <v>0</v>
      </c>
      <c r="D19" s="104">
        <v>0</v>
      </c>
      <c r="E19" s="104">
        <v>0</v>
      </c>
      <c r="F19" s="104">
        <v>0</v>
      </c>
      <c r="G19" s="104">
        <v>0</v>
      </c>
      <c r="H19" s="104">
        <v>0</v>
      </c>
      <c r="I19" s="104">
        <v>0</v>
      </c>
      <c r="J19" s="104">
        <v>0</v>
      </c>
      <c r="K19" s="104">
        <f t="shared" si="3"/>
        <v>0</v>
      </c>
    </row>
    <row r="20" spans="2:11" s="100" customFormat="1" ht="24.95" customHeight="1" x14ac:dyDescent="0.25">
      <c r="B20" s="112" t="s">
        <v>93</v>
      </c>
      <c r="C20" s="104">
        <v>0</v>
      </c>
      <c r="D20" s="104">
        <v>-3071.57</v>
      </c>
      <c r="E20" s="104">
        <v>-922.21</v>
      </c>
      <c r="F20" s="104">
        <v>0</v>
      </c>
      <c r="G20" s="104">
        <v>0</v>
      </c>
      <c r="H20" s="104">
        <v>0</v>
      </c>
      <c r="I20" s="104">
        <v>5909.46</v>
      </c>
      <c r="J20" s="104">
        <v>8295.4500000000007</v>
      </c>
      <c r="K20" s="104">
        <f t="shared" si="3"/>
        <v>10211.130000000001</v>
      </c>
    </row>
    <row r="21" spans="2:11" s="100" customFormat="1" ht="24.95" customHeight="1" x14ac:dyDescent="0.25">
      <c r="B21" s="103"/>
      <c r="C21" s="113"/>
      <c r="D21" s="113"/>
      <c r="E21" s="113"/>
      <c r="F21" s="113"/>
      <c r="G21" s="113"/>
      <c r="H21" s="113"/>
      <c r="I21" s="113"/>
      <c r="J21" s="113"/>
      <c r="K21" s="113"/>
    </row>
    <row r="22" spans="2:11" s="100" customFormat="1" ht="24.95" customHeight="1" x14ac:dyDescent="0.25">
      <c r="B22" s="98" t="s">
        <v>94</v>
      </c>
      <c r="C22" s="99">
        <f t="shared" ref="C22:K22" si="4">C8+C13</f>
        <v>0</v>
      </c>
      <c r="D22" s="99">
        <f t="shared" si="4"/>
        <v>-4671.57</v>
      </c>
      <c r="E22" s="99">
        <f t="shared" si="4"/>
        <v>-922.21</v>
      </c>
      <c r="F22" s="99">
        <f t="shared" si="4"/>
        <v>0</v>
      </c>
      <c r="G22" s="99">
        <f t="shared" si="4"/>
        <v>0</v>
      </c>
      <c r="H22" s="99">
        <f t="shared" si="4"/>
        <v>1510.38</v>
      </c>
      <c r="I22" s="99">
        <f t="shared" si="4"/>
        <v>5909.46</v>
      </c>
      <c r="J22" s="99">
        <f t="shared" si="4"/>
        <v>8295.4500000000007</v>
      </c>
      <c r="K22" s="99">
        <f t="shared" si="4"/>
        <v>10121.510000000002</v>
      </c>
    </row>
    <row r="23" spans="2:11" s="100" customFormat="1" ht="24.95" customHeight="1" x14ac:dyDescent="0.25">
      <c r="B23" s="114"/>
      <c r="C23" s="115"/>
      <c r="D23" s="115"/>
      <c r="E23" s="115"/>
      <c r="F23" s="115"/>
      <c r="G23" s="115"/>
      <c r="H23" s="115"/>
      <c r="I23" s="115"/>
      <c r="J23" s="115"/>
      <c r="K23" s="115"/>
    </row>
    <row r="24" spans="2:11" s="100" customFormat="1" ht="24.95" customHeight="1" x14ac:dyDescent="0.25">
      <c r="B24" s="116" t="s">
        <v>95</v>
      </c>
      <c r="C24" s="117">
        <f t="shared" ref="C24:J24" si="5">SUM(C25:C26)</f>
        <v>347.78000000000003</v>
      </c>
      <c r="D24" s="117">
        <f t="shared" si="5"/>
        <v>298.85000000000002</v>
      </c>
      <c r="E24" s="117">
        <f t="shared" si="5"/>
        <v>329.37</v>
      </c>
      <c r="F24" s="117">
        <f t="shared" si="5"/>
        <v>289.05</v>
      </c>
      <c r="G24" s="117">
        <f t="shared" si="5"/>
        <v>280.45999999999998</v>
      </c>
      <c r="H24" s="117">
        <f t="shared" si="5"/>
        <v>315.18</v>
      </c>
      <c r="I24" s="117">
        <f t="shared" si="5"/>
        <v>370.73</v>
      </c>
      <c r="J24" s="117">
        <f t="shared" si="5"/>
        <v>268.71999999999997</v>
      </c>
      <c r="K24" s="117">
        <f>SUM(K25:K26)</f>
        <v>2500.14</v>
      </c>
    </row>
    <row r="25" spans="2:11" s="100" customFormat="1" ht="24.95" customHeight="1" x14ac:dyDescent="0.25">
      <c r="B25" s="103" t="s">
        <v>96</v>
      </c>
      <c r="C25" s="111">
        <v>347.78000000000003</v>
      </c>
      <c r="D25" s="111">
        <v>298.85000000000002</v>
      </c>
      <c r="E25" s="111">
        <v>329.37</v>
      </c>
      <c r="F25" s="111">
        <v>289.05</v>
      </c>
      <c r="G25" s="111">
        <v>280.45999999999998</v>
      </c>
      <c r="H25" s="111">
        <f>306.18+9</f>
        <v>315.18</v>
      </c>
      <c r="I25" s="111">
        <v>370.73</v>
      </c>
      <c r="J25" s="111">
        <v>268.71999999999997</v>
      </c>
      <c r="K25" s="111">
        <f>SUM(C25:J25)</f>
        <v>2500.14</v>
      </c>
    </row>
    <row r="26" spans="2:11" s="100" customFormat="1" ht="24.95" customHeight="1" x14ac:dyDescent="0.25">
      <c r="B26" s="103" t="s">
        <v>97</v>
      </c>
      <c r="C26" s="111">
        <v>0</v>
      </c>
      <c r="D26" s="111">
        <v>0</v>
      </c>
      <c r="E26" s="111">
        <v>0</v>
      </c>
      <c r="F26" s="111">
        <v>0</v>
      </c>
      <c r="G26" s="111">
        <v>0</v>
      </c>
      <c r="H26" s="111">
        <v>0</v>
      </c>
      <c r="I26" s="111">
        <v>0</v>
      </c>
      <c r="J26" s="111">
        <v>0</v>
      </c>
      <c r="K26" s="111">
        <f t="shared" ref="K26" si="6">SUM(C26:J26)</f>
        <v>0</v>
      </c>
    </row>
    <row r="27" spans="2:11" s="100" customFormat="1" ht="24.95" customHeight="1" x14ac:dyDescent="0.25">
      <c r="B27" s="118" t="s">
        <v>80</v>
      </c>
      <c r="C27" s="119">
        <f t="shared" ref="C27:K27" si="7">C22+C24</f>
        <v>347.78000000000003</v>
      </c>
      <c r="D27" s="119">
        <f t="shared" si="7"/>
        <v>-4372.7199999999993</v>
      </c>
      <c r="E27" s="119">
        <f t="shared" si="7"/>
        <v>-592.84</v>
      </c>
      <c r="F27" s="119">
        <f t="shared" si="7"/>
        <v>289.05</v>
      </c>
      <c r="G27" s="119">
        <f t="shared" si="7"/>
        <v>280.45999999999998</v>
      </c>
      <c r="H27" s="119">
        <f t="shared" si="7"/>
        <v>1825.5600000000002</v>
      </c>
      <c r="I27" s="119">
        <f t="shared" si="7"/>
        <v>6280.1900000000005</v>
      </c>
      <c r="J27" s="119">
        <f t="shared" si="7"/>
        <v>8564.17</v>
      </c>
      <c r="K27" s="119">
        <f t="shared" si="7"/>
        <v>12621.650000000001</v>
      </c>
    </row>
    <row r="28" spans="2:11" s="100" customFormat="1" ht="15" customHeight="1" x14ac:dyDescent="0.25"/>
    <row r="29" spans="2:11" s="100" customFormat="1" ht="15" customHeight="1" x14ac:dyDescent="0.25"/>
    <row r="30" spans="2:11" s="100" customFormat="1" ht="15" customHeight="1" x14ac:dyDescent="0.25"/>
    <row r="31" spans="2:11" s="100" customFormat="1" ht="15" customHeight="1" x14ac:dyDescent="0.25"/>
  </sheetData>
  <mergeCells count="3">
    <mergeCell ref="A2:L2"/>
    <mergeCell ref="A3:K3"/>
    <mergeCell ref="A4:K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4" orientation="landscape" r:id="rId1"/>
  <headerFooter>
    <oddFooter>&amp;C&amp;"Verdana,Normal"&amp;8&amp;P de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53DCAD-12A7-49B4-8361-BA106BE2F9B5}">
  <sheetPr>
    <pageSetUpPr fitToPage="1"/>
  </sheetPr>
  <dimension ref="A1:K43"/>
  <sheetViews>
    <sheetView showGridLines="0" zoomScale="70" zoomScaleNormal="70" workbookViewId="0">
      <pane xSplit="2" ySplit="9" topLeftCell="C10" activePane="bottomRight" state="frozen"/>
      <selection activeCell="S23" sqref="S23"/>
      <selection pane="topRight" activeCell="S23" sqref="S23"/>
      <selection pane="bottomLeft" activeCell="S23" sqref="S23"/>
      <selection pane="bottomRight" activeCell="I9" sqref="I9"/>
    </sheetView>
  </sheetViews>
  <sheetFormatPr defaultColWidth="9.140625" defaultRowHeight="15" x14ac:dyDescent="0.25"/>
  <cols>
    <col min="1" max="1" width="65.28515625" style="1" customWidth="1"/>
    <col min="2" max="2" width="2.7109375" style="1" customWidth="1"/>
    <col min="3" max="5" width="14.7109375" style="1" customWidth="1"/>
    <col min="6" max="10" width="17.42578125" style="1" customWidth="1"/>
    <col min="11" max="11" width="2" style="1" customWidth="1"/>
    <col min="12" max="16384" width="9.140625" style="1"/>
  </cols>
  <sheetData>
    <row r="1" spans="1:11" ht="75" customHeight="1" x14ac:dyDescent="0.25">
      <c r="A1" s="133"/>
      <c r="B1" s="133"/>
    </row>
    <row r="2" spans="1:11" ht="21.95" customHeight="1" x14ac:dyDescent="0.25">
      <c r="A2" s="133"/>
      <c r="B2" s="133"/>
    </row>
    <row r="3" spans="1:11" ht="33.75" customHeight="1" x14ac:dyDescent="0.25">
      <c r="A3" s="137" t="s">
        <v>47</v>
      </c>
      <c r="B3" s="137"/>
      <c r="C3" s="137"/>
      <c r="D3" s="137"/>
      <c r="E3" s="137"/>
      <c r="F3" s="137"/>
      <c r="G3" s="137"/>
      <c r="H3" s="137"/>
      <c r="I3" s="137"/>
      <c r="J3" s="137"/>
      <c r="K3" s="137"/>
    </row>
    <row r="4" spans="1:11" ht="30" customHeight="1" x14ac:dyDescent="0.25">
      <c r="A4" s="136" t="s">
        <v>50</v>
      </c>
      <c r="B4" s="136"/>
      <c r="C4" s="136"/>
      <c r="D4" s="136"/>
      <c r="E4" s="136"/>
      <c r="F4" s="136"/>
      <c r="G4" s="136"/>
      <c r="H4" s="136"/>
      <c r="I4" s="136"/>
      <c r="J4" s="136"/>
      <c r="K4" s="136"/>
    </row>
    <row r="5" spans="1:11" s="4" customFormat="1" ht="21.95" customHeight="1" x14ac:dyDescent="0.25">
      <c r="A5" s="2"/>
      <c r="B5" s="3"/>
    </row>
    <row r="6" spans="1:11" s="39" customFormat="1" ht="14.25" x14ac:dyDescent="0.2">
      <c r="C6" s="40" t="s">
        <v>43</v>
      </c>
      <c r="D6" s="40" t="s">
        <v>38</v>
      </c>
      <c r="E6" s="40" t="s">
        <v>32</v>
      </c>
      <c r="F6" s="40" t="s">
        <v>33</v>
      </c>
      <c r="G6" s="40" t="s">
        <v>34</v>
      </c>
      <c r="H6" s="40" t="s">
        <v>35</v>
      </c>
      <c r="I6" s="40" t="s">
        <v>36</v>
      </c>
      <c r="J6" s="40" t="s">
        <v>37</v>
      </c>
      <c r="K6" s="4"/>
    </row>
    <row r="7" spans="1:11" s="41" customFormat="1" ht="15.75" customHeight="1" thickBot="1" x14ac:dyDescent="0.25">
      <c r="C7" s="42">
        <v>2026</v>
      </c>
      <c r="D7" s="42">
        <v>2026</v>
      </c>
      <c r="E7" s="42">
        <v>2026</v>
      </c>
      <c r="F7" s="42">
        <v>2026</v>
      </c>
      <c r="G7" s="42">
        <v>2026</v>
      </c>
      <c r="H7" s="42">
        <v>2026</v>
      </c>
      <c r="I7" s="42">
        <v>2026</v>
      </c>
      <c r="J7" s="42">
        <v>2026</v>
      </c>
      <c r="K7" s="4"/>
    </row>
    <row r="8" spans="1:11" s="43" customFormat="1" ht="7.5" customHeight="1" x14ac:dyDescent="0.2">
      <c r="K8" s="4"/>
    </row>
    <row r="9" spans="1:11" s="45" customFormat="1" ht="21.75" customHeight="1" thickBot="1" x14ac:dyDescent="0.25">
      <c r="A9" s="44" t="s">
        <v>0</v>
      </c>
      <c r="C9" s="46">
        <v>9171.8599999999969</v>
      </c>
      <c r="D9" s="46">
        <f t="shared" ref="D9:I9" si="0">C41</f>
        <v>8845.5999999999985</v>
      </c>
      <c r="E9" s="46">
        <f t="shared" si="0"/>
        <v>9207.7900000000009</v>
      </c>
      <c r="F9" s="46">
        <f t="shared" si="0"/>
        <v>9371.9100000000017</v>
      </c>
      <c r="G9" s="46">
        <f t="shared" si="0"/>
        <v>8881.0500000000029</v>
      </c>
      <c r="H9" s="46">
        <f t="shared" si="0"/>
        <v>8097.9200000000028</v>
      </c>
      <c r="I9" s="46">
        <f t="shared" si="0"/>
        <v>7544.0900000000029</v>
      </c>
      <c r="J9" s="46">
        <f>I41</f>
        <v>7440.5700000000033</v>
      </c>
      <c r="K9" s="4"/>
    </row>
    <row r="10" spans="1:11" s="43" customFormat="1" ht="14.25" x14ac:dyDescent="0.2">
      <c r="K10" s="4"/>
    </row>
    <row r="11" spans="1:11" s="47" customFormat="1" ht="15" customHeight="1" x14ac:dyDescent="0.2">
      <c r="A11" s="47" t="s">
        <v>1</v>
      </c>
      <c r="K11" s="4"/>
    </row>
    <row r="12" spans="1:11" s="49" customFormat="1" ht="15" customHeight="1" x14ac:dyDescent="0.2">
      <c r="A12" s="48" t="s">
        <v>2</v>
      </c>
      <c r="C12" s="50">
        <v>0</v>
      </c>
      <c r="D12" s="50">
        <v>0</v>
      </c>
      <c r="E12" s="50">
        <v>0</v>
      </c>
      <c r="F12" s="50">
        <v>0</v>
      </c>
      <c r="G12" s="50">
        <v>0</v>
      </c>
      <c r="H12" s="50">
        <v>0</v>
      </c>
      <c r="I12" s="50">
        <v>0</v>
      </c>
      <c r="J12" s="50">
        <v>0</v>
      </c>
      <c r="K12" s="4"/>
    </row>
    <row r="13" spans="1:11" s="49" customFormat="1" ht="15" customHeight="1" x14ac:dyDescent="0.2">
      <c r="A13" s="48" t="s">
        <v>3</v>
      </c>
      <c r="C13" s="50">
        <v>0</v>
      </c>
      <c r="D13" s="50">
        <v>0</v>
      </c>
      <c r="E13" s="50">
        <v>0</v>
      </c>
      <c r="F13" s="50">
        <v>0</v>
      </c>
      <c r="G13" s="50">
        <v>0</v>
      </c>
      <c r="H13" s="50">
        <v>0</v>
      </c>
      <c r="I13" s="50">
        <v>0</v>
      </c>
      <c r="J13" s="50">
        <v>0</v>
      </c>
      <c r="K13" s="4"/>
    </row>
    <row r="14" spans="1:11" s="49" customFormat="1" ht="15" customHeight="1" x14ac:dyDescent="0.2">
      <c r="A14" s="48" t="s">
        <v>4</v>
      </c>
      <c r="C14" s="50">
        <v>0</v>
      </c>
      <c r="D14" s="50">
        <v>0</v>
      </c>
      <c r="E14" s="50">
        <v>0</v>
      </c>
      <c r="F14" s="50">
        <v>0</v>
      </c>
      <c r="G14" s="50">
        <v>0</v>
      </c>
      <c r="H14" s="50">
        <v>0</v>
      </c>
      <c r="I14" s="50">
        <v>0</v>
      </c>
      <c r="J14" s="50">
        <v>0</v>
      </c>
      <c r="K14" s="4"/>
    </row>
    <row r="15" spans="1:11" s="49" customFormat="1" ht="15" customHeight="1" x14ac:dyDescent="0.2">
      <c r="A15" s="48" t="s">
        <v>5</v>
      </c>
      <c r="C15" s="50">
        <v>8312.7000000000007</v>
      </c>
      <c r="D15" s="50">
        <v>8312.7000000000007</v>
      </c>
      <c r="E15" s="50">
        <v>8312.7000000000007</v>
      </c>
      <c r="F15" s="50">
        <v>8312.7000000000007</v>
      </c>
      <c r="G15" s="50">
        <v>8312.7000000000007</v>
      </c>
      <c r="H15" s="50">
        <v>8312.7000000000007</v>
      </c>
      <c r="I15" s="50">
        <v>8312.7000000000007</v>
      </c>
      <c r="J15" s="50">
        <v>8312.7000000000007</v>
      </c>
      <c r="K15" s="4"/>
    </row>
    <row r="16" spans="1:11" s="49" customFormat="1" ht="15" customHeight="1" x14ac:dyDescent="0.2">
      <c r="A16" s="48" t="s">
        <v>6</v>
      </c>
      <c r="C16" s="50">
        <v>106.45</v>
      </c>
      <c r="D16" s="50">
        <v>92.68</v>
      </c>
      <c r="E16" s="50">
        <v>126.52</v>
      </c>
      <c r="F16" s="50">
        <v>113.96</v>
      </c>
      <c r="G16" s="50">
        <v>104.35</v>
      </c>
      <c r="H16" s="50">
        <v>114.18</v>
      </c>
      <c r="I16" s="50">
        <v>118.96</v>
      </c>
      <c r="J16" s="50">
        <v>120.43</v>
      </c>
      <c r="K16" s="4"/>
    </row>
    <row r="17" spans="1:11" s="49" customFormat="1" ht="15" customHeight="1" x14ac:dyDescent="0.2">
      <c r="A17" s="48" t="s">
        <v>7</v>
      </c>
      <c r="C17" s="50">
        <v>28.089999999999989</v>
      </c>
      <c r="D17" s="50">
        <v>27.18</v>
      </c>
      <c r="E17" s="50">
        <v>27.950000000000003</v>
      </c>
      <c r="F17" s="50">
        <v>27.78</v>
      </c>
      <c r="G17" s="50">
        <v>27.690000000000005</v>
      </c>
      <c r="H17" s="50">
        <v>27.569999999999993</v>
      </c>
      <c r="I17" s="50">
        <f>-66.07+92.66</f>
        <v>26.590000000000003</v>
      </c>
      <c r="J17" s="50">
        <v>127.92999999999999</v>
      </c>
      <c r="K17" s="4"/>
    </row>
    <row r="18" spans="1:11" s="11" customFormat="1" ht="15" customHeight="1" x14ac:dyDescent="0.2">
      <c r="A18" s="51" t="s">
        <v>8</v>
      </c>
      <c r="B18" s="51"/>
      <c r="C18" s="52">
        <f t="shared" ref="C18:J18" si="1">SUM(C12:C17)</f>
        <v>8447.2400000000016</v>
      </c>
      <c r="D18" s="52">
        <f t="shared" si="1"/>
        <v>8432.5600000000013</v>
      </c>
      <c r="E18" s="52">
        <f t="shared" si="1"/>
        <v>8467.1700000000019</v>
      </c>
      <c r="F18" s="52">
        <f t="shared" si="1"/>
        <v>8454.44</v>
      </c>
      <c r="G18" s="52">
        <f t="shared" si="1"/>
        <v>8444.7400000000016</v>
      </c>
      <c r="H18" s="52">
        <f t="shared" si="1"/>
        <v>8454.4500000000007</v>
      </c>
      <c r="I18" s="52">
        <f t="shared" si="1"/>
        <v>8458.25</v>
      </c>
      <c r="J18" s="52">
        <f t="shared" si="1"/>
        <v>8561.0600000000013</v>
      </c>
      <c r="K18" s="4"/>
    </row>
    <row r="19" spans="1:11" s="43" customFormat="1" ht="15" customHeight="1" x14ac:dyDescent="0.2">
      <c r="C19" s="53"/>
      <c r="D19" s="53"/>
      <c r="E19" s="53"/>
      <c r="F19" s="53"/>
      <c r="G19" s="53"/>
      <c r="H19" s="53"/>
      <c r="I19" s="53"/>
      <c r="J19" s="53"/>
      <c r="K19" s="4"/>
    </row>
    <row r="20" spans="1:11" s="47" customFormat="1" ht="15" customHeight="1" x14ac:dyDescent="0.2">
      <c r="A20" s="47" t="s">
        <v>9</v>
      </c>
      <c r="C20" s="54"/>
      <c r="D20" s="54"/>
      <c r="E20" s="54"/>
      <c r="F20" s="54"/>
      <c r="G20" s="54"/>
      <c r="H20" s="54"/>
      <c r="I20" s="54"/>
      <c r="J20" s="54"/>
      <c r="K20" s="4"/>
    </row>
    <row r="21" spans="1:11" s="49" customFormat="1" ht="15" customHeight="1" x14ac:dyDescent="0.2">
      <c r="A21" s="48" t="s">
        <v>10</v>
      </c>
      <c r="C21" s="55">
        <v>-6183.65</v>
      </c>
      <c r="D21" s="55">
        <v>-5440.5999999999995</v>
      </c>
      <c r="E21" s="55">
        <v>-5399.3200000000006</v>
      </c>
      <c r="F21" s="55">
        <v>-5867.03</v>
      </c>
      <c r="G21" s="55">
        <v>-5654.96</v>
      </c>
      <c r="H21" s="55">
        <v>-6055.94</v>
      </c>
      <c r="I21" s="55">
        <v>-5959</v>
      </c>
      <c r="J21" s="55">
        <v>-5371.85</v>
      </c>
      <c r="K21" s="4"/>
    </row>
    <row r="22" spans="1:11" s="49" customFormat="1" ht="15" customHeight="1" x14ac:dyDescent="0.2">
      <c r="A22" s="48" t="s">
        <v>11</v>
      </c>
      <c r="C22" s="55">
        <v>0</v>
      </c>
      <c r="D22" s="55">
        <v>0</v>
      </c>
      <c r="E22" s="55">
        <v>0</v>
      </c>
      <c r="F22" s="55">
        <v>0</v>
      </c>
      <c r="G22" s="55">
        <v>0</v>
      </c>
      <c r="H22" s="55">
        <v>0</v>
      </c>
      <c r="I22" s="55">
        <v>0</v>
      </c>
      <c r="J22" s="55">
        <v>0</v>
      </c>
      <c r="K22" s="4"/>
    </row>
    <row r="23" spans="1:11" s="49" customFormat="1" ht="15" customHeight="1" x14ac:dyDescent="0.2">
      <c r="A23" s="48" t="s">
        <v>12</v>
      </c>
      <c r="C23" s="55">
        <v>-427.26</v>
      </c>
      <c r="D23" s="55">
        <v>-421.29</v>
      </c>
      <c r="E23" s="55">
        <v>-427.72</v>
      </c>
      <c r="F23" s="55">
        <v>-426.96000000000004</v>
      </c>
      <c r="G23" s="55">
        <v>-423.21000000000004</v>
      </c>
      <c r="H23" s="55">
        <v>-404.54</v>
      </c>
      <c r="I23" s="55">
        <f>-89.95-6.08</f>
        <v>-96.03</v>
      </c>
      <c r="J23" s="55">
        <v>-386.76</v>
      </c>
      <c r="K23" s="4"/>
    </row>
    <row r="24" spans="1:11" s="38" customFormat="1" ht="15" customHeight="1" x14ac:dyDescent="0.2">
      <c r="A24" s="56" t="s">
        <v>13</v>
      </c>
      <c r="B24" s="57"/>
      <c r="C24" s="58">
        <f t="shared" ref="C24:J24" si="2">SUM(C21:C23)</f>
        <v>-6610.91</v>
      </c>
      <c r="D24" s="58">
        <f t="shared" si="2"/>
        <v>-5861.8899999999994</v>
      </c>
      <c r="E24" s="58">
        <f t="shared" si="2"/>
        <v>-5827.0400000000009</v>
      </c>
      <c r="F24" s="58">
        <f t="shared" si="2"/>
        <v>-6293.99</v>
      </c>
      <c r="G24" s="58">
        <f t="shared" si="2"/>
        <v>-6078.17</v>
      </c>
      <c r="H24" s="58">
        <f t="shared" si="2"/>
        <v>-6460.48</v>
      </c>
      <c r="I24" s="58">
        <f t="shared" si="2"/>
        <v>-6055.03</v>
      </c>
      <c r="J24" s="58">
        <f t="shared" si="2"/>
        <v>-5758.6100000000006</v>
      </c>
      <c r="K24" s="4"/>
    </row>
    <row r="25" spans="1:11" s="49" customFormat="1" ht="15" customHeight="1" x14ac:dyDescent="0.2">
      <c r="A25" s="48" t="s">
        <v>14</v>
      </c>
      <c r="C25" s="55">
        <v>-1215.73</v>
      </c>
      <c r="D25" s="55">
        <v>-1355.54</v>
      </c>
      <c r="E25" s="55">
        <v>-1480.17</v>
      </c>
      <c r="F25" s="55">
        <v>-1419.12</v>
      </c>
      <c r="G25" s="55">
        <v>-2117.5500000000002</v>
      </c>
      <c r="H25" s="55">
        <v>-1469.13</v>
      </c>
      <c r="I25" s="55">
        <v>-1461.37</v>
      </c>
      <c r="J25" s="55">
        <v>-1294.26</v>
      </c>
      <c r="K25" s="4"/>
    </row>
    <row r="26" spans="1:11" s="49" customFormat="1" ht="15" customHeight="1" x14ac:dyDescent="0.2">
      <c r="A26" s="48" t="s">
        <v>15</v>
      </c>
      <c r="C26" s="55">
        <v>-563.02</v>
      </c>
      <c r="D26" s="55">
        <v>-735.9</v>
      </c>
      <c r="E26" s="55">
        <v>-709.75</v>
      </c>
      <c r="F26" s="55">
        <v>-874.56</v>
      </c>
      <c r="G26" s="55">
        <v>-813.34</v>
      </c>
      <c r="H26" s="55">
        <v>-829.48</v>
      </c>
      <c r="I26" s="55">
        <v>-824.31</v>
      </c>
      <c r="J26" s="55">
        <v>-743.31</v>
      </c>
      <c r="K26" s="4"/>
    </row>
    <row r="27" spans="1:11" s="49" customFormat="1" ht="15" customHeight="1" x14ac:dyDescent="0.2">
      <c r="A27" s="48" t="s">
        <v>7</v>
      </c>
      <c r="C27" s="55">
        <v>-303.85000000000002</v>
      </c>
      <c r="D27" s="55">
        <v>-110.78</v>
      </c>
      <c r="E27" s="55">
        <v>-15.21</v>
      </c>
      <c r="F27" s="55">
        <v>-216.11</v>
      </c>
      <c r="G27" s="55">
        <v>-143.62</v>
      </c>
      <c r="H27" s="55">
        <v>-18.28</v>
      </c>
      <c r="I27" s="55">
        <v>-212.68</v>
      </c>
      <c r="J27" s="55">
        <v>-125.64</v>
      </c>
      <c r="K27" s="4"/>
    </row>
    <row r="28" spans="1:11" s="49" customFormat="1" ht="15" customHeight="1" x14ac:dyDescent="0.2">
      <c r="A28" s="48"/>
      <c r="C28" s="55"/>
      <c r="D28" s="55"/>
      <c r="E28" s="55"/>
      <c r="F28" s="55"/>
      <c r="G28" s="55"/>
      <c r="H28" s="55"/>
      <c r="I28" s="55"/>
      <c r="J28" s="55"/>
      <c r="K28" s="4"/>
    </row>
    <row r="29" spans="1:11" s="11" customFormat="1" ht="15" customHeight="1" x14ac:dyDescent="0.2">
      <c r="A29" s="51" t="s">
        <v>8</v>
      </c>
      <c r="B29" s="51"/>
      <c r="C29" s="52">
        <f t="shared" ref="C29:J29" si="3">SUM(C24:C27)</f>
        <v>-8693.51</v>
      </c>
      <c r="D29" s="52">
        <f t="shared" si="3"/>
        <v>-8064.1099999999988</v>
      </c>
      <c r="E29" s="52">
        <f t="shared" si="3"/>
        <v>-8032.170000000001</v>
      </c>
      <c r="F29" s="52">
        <f t="shared" si="3"/>
        <v>-8803.7800000000007</v>
      </c>
      <c r="G29" s="52">
        <f t="shared" si="3"/>
        <v>-9152.6800000000021</v>
      </c>
      <c r="H29" s="52">
        <f t="shared" si="3"/>
        <v>-8777.3700000000008</v>
      </c>
      <c r="I29" s="52">
        <f t="shared" si="3"/>
        <v>-8553.39</v>
      </c>
      <c r="J29" s="52">
        <f t="shared" si="3"/>
        <v>-7921.8200000000006</v>
      </c>
      <c r="K29" s="4"/>
    </row>
    <row r="30" spans="1:11" s="43" customFormat="1" ht="15" customHeight="1" x14ac:dyDescent="0.2">
      <c r="C30" s="53"/>
      <c r="D30" s="53"/>
      <c r="E30" s="53"/>
      <c r="F30" s="53"/>
      <c r="G30" s="53"/>
      <c r="H30" s="53"/>
      <c r="I30" s="53"/>
      <c r="J30" s="53"/>
      <c r="K30" s="4"/>
    </row>
    <row r="31" spans="1:11" s="47" customFormat="1" ht="15" customHeight="1" x14ac:dyDescent="0.2">
      <c r="A31" s="47" t="s">
        <v>16</v>
      </c>
      <c r="C31" s="54"/>
      <c r="D31" s="54"/>
      <c r="E31" s="54"/>
      <c r="F31" s="54"/>
      <c r="G31" s="54"/>
      <c r="H31" s="54"/>
      <c r="I31" s="54"/>
      <c r="J31" s="54"/>
      <c r="K31" s="4"/>
    </row>
    <row r="32" spans="1:11" s="49" customFormat="1" ht="15" customHeight="1" x14ac:dyDescent="0.2">
      <c r="A32" s="48" t="s">
        <v>17</v>
      </c>
      <c r="C32" s="50">
        <v>0</v>
      </c>
      <c r="D32" s="50">
        <v>0</v>
      </c>
      <c r="E32" s="50">
        <v>0</v>
      </c>
      <c r="F32" s="50">
        <v>0</v>
      </c>
      <c r="G32" s="50">
        <v>0</v>
      </c>
      <c r="H32" s="50">
        <v>0</v>
      </c>
      <c r="I32" s="50">
        <v>0</v>
      </c>
      <c r="J32" s="50">
        <v>0</v>
      </c>
      <c r="K32" s="4"/>
    </row>
    <row r="33" spans="1:11" s="49" customFormat="1" ht="15" customHeight="1" x14ac:dyDescent="0.2">
      <c r="A33" s="48" t="s">
        <v>18</v>
      </c>
      <c r="C33" s="50">
        <v>0</v>
      </c>
      <c r="D33" s="50">
        <v>0</v>
      </c>
      <c r="E33" s="50">
        <v>0</v>
      </c>
      <c r="F33" s="50">
        <v>0</v>
      </c>
      <c r="G33" s="50">
        <v>0</v>
      </c>
      <c r="H33" s="50">
        <v>0</v>
      </c>
      <c r="I33" s="50">
        <v>0</v>
      </c>
      <c r="J33" s="50">
        <v>0</v>
      </c>
      <c r="K33" s="4"/>
    </row>
    <row r="34" spans="1:11" s="49" customFormat="1" ht="15" customHeight="1" x14ac:dyDescent="0.2">
      <c r="A34" s="48" t="s">
        <v>19</v>
      </c>
      <c r="C34" s="55">
        <v>-76.97</v>
      </c>
      <c r="D34" s="55">
        <f>-4+0.3</f>
        <v>-3.7</v>
      </c>
      <c r="E34" s="55">
        <v>-244.08</v>
      </c>
      <c r="F34" s="55">
        <v>-90.39</v>
      </c>
      <c r="G34" s="55">
        <v>-4</v>
      </c>
      <c r="H34" s="55">
        <f>-159.19-0.3</f>
        <v>-159.49</v>
      </c>
      <c r="I34" s="55">
        <v>-4</v>
      </c>
      <c r="J34" s="55">
        <v>-63.72</v>
      </c>
      <c r="K34" s="4"/>
    </row>
    <row r="35" spans="1:11" s="26" customFormat="1" ht="15" customHeight="1" x14ac:dyDescent="0.2">
      <c r="A35" s="51" t="s">
        <v>8</v>
      </c>
      <c r="B35" s="51"/>
      <c r="C35" s="52">
        <f t="shared" ref="C35:J35" si="4">SUM(C32:C34)</f>
        <v>-76.97</v>
      </c>
      <c r="D35" s="52">
        <f t="shared" si="4"/>
        <v>-3.7</v>
      </c>
      <c r="E35" s="52">
        <f t="shared" si="4"/>
        <v>-244.08</v>
      </c>
      <c r="F35" s="52">
        <f t="shared" si="4"/>
        <v>-90.39</v>
      </c>
      <c r="G35" s="52">
        <f t="shared" si="4"/>
        <v>-4</v>
      </c>
      <c r="H35" s="52">
        <f t="shared" si="4"/>
        <v>-159.49</v>
      </c>
      <c r="I35" s="52">
        <f t="shared" si="4"/>
        <v>-4</v>
      </c>
      <c r="J35" s="52">
        <f t="shared" si="4"/>
        <v>-63.72</v>
      </c>
      <c r="K35" s="4"/>
    </row>
    <row r="36" spans="1:11" ht="15" customHeight="1" x14ac:dyDescent="0.2">
      <c r="A36" s="43"/>
      <c r="B36" s="43"/>
      <c r="C36" s="53"/>
      <c r="D36" s="53"/>
      <c r="E36" s="53"/>
      <c r="F36" s="53"/>
      <c r="G36" s="53"/>
      <c r="H36" s="53"/>
      <c r="I36" s="53"/>
      <c r="J36" s="53"/>
      <c r="K36" s="4"/>
    </row>
    <row r="37" spans="1:11" s="11" customFormat="1" ht="15" customHeight="1" x14ac:dyDescent="0.2">
      <c r="A37" s="59" t="s">
        <v>20</v>
      </c>
      <c r="B37" s="60"/>
      <c r="C37" s="91">
        <f t="shared" ref="C37:J37" si="5">C18+C29+C35</f>
        <v>-323.23999999999864</v>
      </c>
      <c r="D37" s="91">
        <f t="shared" si="5"/>
        <v>364.75000000000256</v>
      </c>
      <c r="E37" s="91">
        <f t="shared" si="5"/>
        <v>190.9200000000009</v>
      </c>
      <c r="F37" s="91">
        <f t="shared" si="5"/>
        <v>-439.73000000000013</v>
      </c>
      <c r="G37" s="91">
        <f t="shared" si="5"/>
        <v>-711.94000000000051</v>
      </c>
      <c r="H37" s="91">
        <f t="shared" si="5"/>
        <v>-482.41000000000008</v>
      </c>
      <c r="I37" s="91">
        <f t="shared" si="5"/>
        <v>-99.139999999999418</v>
      </c>
      <c r="J37" s="91">
        <f t="shared" si="5"/>
        <v>575.52000000000066</v>
      </c>
      <c r="K37" s="4"/>
    </row>
    <row r="38" spans="1:11" s="29" customFormat="1" ht="15" customHeight="1" x14ac:dyDescent="0.2">
      <c r="A38" s="62"/>
      <c r="B38" s="62"/>
      <c r="C38" s="63"/>
      <c r="D38" s="63"/>
      <c r="E38" s="63"/>
      <c r="F38" s="63"/>
      <c r="G38" s="63"/>
      <c r="H38" s="63"/>
      <c r="I38" s="63"/>
      <c r="J38" s="63"/>
      <c r="K38" s="4"/>
    </row>
    <row r="39" spans="1:11" s="33" customFormat="1" ht="15" customHeight="1" x14ac:dyDescent="0.2">
      <c r="A39" s="64" t="s">
        <v>21</v>
      </c>
      <c r="B39" s="62"/>
      <c r="C39" s="65">
        <f>-2.72-0.3</f>
        <v>-3.02</v>
      </c>
      <c r="D39" s="65">
        <v>-2.56</v>
      </c>
      <c r="E39" s="65">
        <v>-26.8</v>
      </c>
      <c r="F39" s="65">
        <v>-51.13</v>
      </c>
      <c r="G39" s="65">
        <v>-71.19</v>
      </c>
      <c r="H39" s="65">
        <v>-71.42</v>
      </c>
      <c r="I39" s="65">
        <v>-4.38</v>
      </c>
      <c r="J39" s="65">
        <v>0</v>
      </c>
      <c r="K39" s="4"/>
    </row>
    <row r="40" spans="1:11" s="43" customFormat="1" ht="15" customHeight="1" x14ac:dyDescent="0.2">
      <c r="C40" s="53"/>
      <c r="D40" s="53"/>
      <c r="E40" s="53"/>
      <c r="F40" s="53"/>
      <c r="G40" s="53"/>
      <c r="H40" s="53"/>
      <c r="I40" s="53"/>
      <c r="J40" s="53"/>
      <c r="K40" s="4"/>
    </row>
    <row r="41" spans="1:11" s="33" customFormat="1" ht="15" customHeight="1" x14ac:dyDescent="0.2">
      <c r="A41" s="51" t="s">
        <v>22</v>
      </c>
      <c r="B41" s="51"/>
      <c r="C41" s="52">
        <f t="shared" ref="C41:J41" si="6">C9+C37+C39</f>
        <v>8845.5999999999985</v>
      </c>
      <c r="D41" s="52">
        <f t="shared" si="6"/>
        <v>9207.7900000000009</v>
      </c>
      <c r="E41" s="52">
        <f t="shared" si="6"/>
        <v>9371.9100000000017</v>
      </c>
      <c r="F41" s="52">
        <f t="shared" si="6"/>
        <v>8881.0500000000029</v>
      </c>
      <c r="G41" s="52">
        <f t="shared" si="6"/>
        <v>8097.9200000000028</v>
      </c>
      <c r="H41" s="52">
        <f t="shared" si="6"/>
        <v>7544.0900000000029</v>
      </c>
      <c r="I41" s="52">
        <f t="shared" si="6"/>
        <v>7440.5700000000033</v>
      </c>
      <c r="J41" s="52">
        <f t="shared" si="6"/>
        <v>8016.0900000000038</v>
      </c>
      <c r="K41" s="4"/>
    </row>
    <row r="43" spans="1:11" ht="15.95" customHeight="1" x14ac:dyDescent="0.25">
      <c r="A43" s="66"/>
    </row>
  </sheetData>
  <mergeCells count="4">
    <mergeCell ref="A1:B1"/>
    <mergeCell ref="A2:B2"/>
    <mergeCell ref="A3:K3"/>
    <mergeCell ref="A4:K4"/>
  </mergeCells>
  <phoneticPr fontId="18" type="noConversion"/>
  <printOptions horizontalCentered="1"/>
  <pageMargins left="0.70866141732283472" right="0.70866141732283472" top="1.1811023622047245" bottom="0.59055118110236227" header="0.59055118110236227" footer="0.31496062992125984"/>
  <pageSetup paperSize="9" scale="65" orientation="landscape" r:id="rId1"/>
  <headerFooter>
    <oddFooter>&amp;C &amp;P de 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BDAB7C-DD52-466E-95E6-1FDA84875883}">
  <sheetPr>
    <pageSetUpPr fitToPage="1"/>
  </sheetPr>
  <dimension ref="A1:K46"/>
  <sheetViews>
    <sheetView showGridLines="0" zoomScale="70" zoomScaleNormal="70" workbookViewId="0">
      <pane xSplit="2" ySplit="9" topLeftCell="C10" activePane="bottomRight" state="frozen"/>
      <selection activeCell="S23" sqref="S23"/>
      <selection pane="topRight" activeCell="S23" sqref="S23"/>
      <selection pane="bottomLeft" activeCell="S23" sqref="S23"/>
      <selection pane="bottomRight" activeCell="I9" sqref="I9"/>
    </sheetView>
  </sheetViews>
  <sheetFormatPr defaultColWidth="9.140625" defaultRowHeight="15" x14ac:dyDescent="0.25"/>
  <cols>
    <col min="1" max="1" width="65.28515625" style="1" customWidth="1"/>
    <col min="2" max="2" width="2.7109375" style="1" customWidth="1"/>
    <col min="3" max="10" width="14.7109375" style="1" customWidth="1"/>
    <col min="11" max="11" width="2" style="1" customWidth="1"/>
    <col min="12" max="16384" width="9.140625" style="1"/>
  </cols>
  <sheetData>
    <row r="1" spans="1:11" ht="75" customHeight="1" x14ac:dyDescent="0.25">
      <c r="A1" s="133"/>
      <c r="B1" s="133"/>
    </row>
    <row r="2" spans="1:11" ht="21.95" customHeight="1" x14ac:dyDescent="0.25">
      <c r="A2" s="133"/>
      <c r="B2" s="133"/>
    </row>
    <row r="3" spans="1:11" ht="33.75" customHeight="1" x14ac:dyDescent="0.25">
      <c r="A3" s="137" t="s">
        <v>49</v>
      </c>
      <c r="B3" s="137"/>
      <c r="C3" s="137"/>
      <c r="D3" s="137"/>
      <c r="E3" s="137"/>
      <c r="F3" s="137"/>
      <c r="G3" s="137"/>
      <c r="H3" s="137"/>
      <c r="I3" s="137"/>
      <c r="J3" s="137"/>
      <c r="K3" s="137"/>
    </row>
    <row r="4" spans="1:11" ht="21.95" customHeight="1" x14ac:dyDescent="0.25">
      <c r="A4" s="136" t="s">
        <v>50</v>
      </c>
      <c r="B4" s="136"/>
      <c r="C4" s="136"/>
      <c r="D4" s="136"/>
      <c r="E4" s="136"/>
      <c r="F4" s="136"/>
      <c r="G4" s="136"/>
      <c r="H4" s="136"/>
      <c r="I4" s="136"/>
      <c r="J4" s="136"/>
      <c r="K4" s="136"/>
    </row>
    <row r="5" spans="1:11" s="4" customFormat="1" ht="21.95" customHeight="1" x14ac:dyDescent="0.25">
      <c r="A5" s="2"/>
      <c r="B5" s="3"/>
    </row>
    <row r="6" spans="1:11" s="39" customFormat="1" ht="14.25" x14ac:dyDescent="0.2">
      <c r="C6" s="40" t="s">
        <v>43</v>
      </c>
      <c r="D6" s="40" t="s">
        <v>38</v>
      </c>
      <c r="E6" s="40" t="s">
        <v>32</v>
      </c>
      <c r="F6" s="40" t="s">
        <v>33</v>
      </c>
      <c r="G6" s="40" t="s">
        <v>34</v>
      </c>
      <c r="H6" s="40" t="s">
        <v>35</v>
      </c>
      <c r="I6" s="40" t="s">
        <v>36</v>
      </c>
      <c r="J6" s="40" t="s">
        <v>37</v>
      </c>
      <c r="K6" s="4"/>
    </row>
    <row r="7" spans="1:11" s="41" customFormat="1" ht="15.75" customHeight="1" thickBot="1" x14ac:dyDescent="0.25">
      <c r="C7" s="42">
        <v>2026</v>
      </c>
      <c r="D7" s="42">
        <v>2026</v>
      </c>
      <c r="E7" s="42">
        <v>2026</v>
      </c>
      <c r="F7" s="42">
        <v>2026</v>
      </c>
      <c r="G7" s="42">
        <v>2026</v>
      </c>
      <c r="H7" s="42">
        <v>2026</v>
      </c>
      <c r="I7" s="42">
        <v>2026</v>
      </c>
      <c r="J7" s="42">
        <v>2026</v>
      </c>
      <c r="K7" s="4"/>
    </row>
    <row r="8" spans="1:11" s="43" customFormat="1" ht="7.5" customHeight="1" x14ac:dyDescent="0.2">
      <c r="K8" s="4"/>
    </row>
    <row r="9" spans="1:11" s="45" customFormat="1" ht="21.75" customHeight="1" thickBot="1" x14ac:dyDescent="0.25">
      <c r="A9" s="44" t="s">
        <v>0</v>
      </c>
      <c r="C9" s="46">
        <v>41.420000000000009</v>
      </c>
      <c r="D9" s="46">
        <f t="shared" ref="D9:I9" si="0">C41</f>
        <v>37.110000000000014</v>
      </c>
      <c r="E9" s="46">
        <f t="shared" si="0"/>
        <v>51.040000000000013</v>
      </c>
      <c r="F9" s="46">
        <f t="shared" si="0"/>
        <v>34.640000000000015</v>
      </c>
      <c r="G9" s="46">
        <f t="shared" si="0"/>
        <v>29.760000000000016</v>
      </c>
      <c r="H9" s="46">
        <f t="shared" si="0"/>
        <v>38.230000000000018</v>
      </c>
      <c r="I9" s="46">
        <f t="shared" si="0"/>
        <v>43.380000000000017</v>
      </c>
      <c r="J9" s="46">
        <f>I41</f>
        <v>52.070000000000014</v>
      </c>
      <c r="K9" s="4"/>
    </row>
    <row r="10" spans="1:11" s="43" customFormat="1" ht="14.25" x14ac:dyDescent="0.2">
      <c r="K10" s="4"/>
    </row>
    <row r="11" spans="1:11" s="47" customFormat="1" ht="15" customHeight="1" x14ac:dyDescent="0.2">
      <c r="A11" s="47" t="s">
        <v>1</v>
      </c>
      <c r="K11" s="4"/>
    </row>
    <row r="12" spans="1:11" s="49" customFormat="1" ht="15" customHeight="1" x14ac:dyDescent="0.2">
      <c r="A12" s="48" t="s">
        <v>2</v>
      </c>
      <c r="C12" s="50">
        <v>5.42</v>
      </c>
      <c r="D12" s="50">
        <v>17</v>
      </c>
      <c r="E12" s="50">
        <v>0</v>
      </c>
      <c r="F12" s="50">
        <v>0</v>
      </c>
      <c r="G12" s="50">
        <v>13.12</v>
      </c>
      <c r="H12" s="50">
        <v>9.8000000000000007</v>
      </c>
      <c r="I12" s="50">
        <v>3.37</v>
      </c>
      <c r="J12" s="50">
        <v>9.27</v>
      </c>
      <c r="K12" s="4"/>
    </row>
    <row r="13" spans="1:11" s="49" customFormat="1" ht="15" customHeight="1" x14ac:dyDescent="0.2">
      <c r="A13" s="48" t="s">
        <v>3</v>
      </c>
      <c r="C13" s="50">
        <v>0</v>
      </c>
      <c r="D13" s="50">
        <v>0</v>
      </c>
      <c r="E13" s="50">
        <v>0</v>
      </c>
      <c r="F13" s="50">
        <v>0</v>
      </c>
      <c r="G13" s="50">
        <v>0</v>
      </c>
      <c r="H13" s="50">
        <v>0</v>
      </c>
      <c r="I13" s="50">
        <v>0</v>
      </c>
      <c r="J13" s="50">
        <v>0</v>
      </c>
      <c r="K13" s="4"/>
    </row>
    <row r="14" spans="1:11" s="49" customFormat="1" ht="15" customHeight="1" x14ac:dyDescent="0.2">
      <c r="A14" s="48" t="s">
        <v>4</v>
      </c>
      <c r="C14" s="50">
        <v>0</v>
      </c>
      <c r="D14" s="50">
        <v>0</v>
      </c>
      <c r="E14" s="50">
        <v>0</v>
      </c>
      <c r="F14" s="50">
        <v>0</v>
      </c>
      <c r="G14" s="50">
        <v>0</v>
      </c>
      <c r="H14" s="50">
        <v>0</v>
      </c>
      <c r="I14" s="50">
        <v>0</v>
      </c>
      <c r="J14" s="50">
        <v>0</v>
      </c>
      <c r="K14" s="4"/>
    </row>
    <row r="15" spans="1:11" s="49" customFormat="1" ht="15" customHeight="1" x14ac:dyDescent="0.2">
      <c r="A15" s="48" t="s">
        <v>5</v>
      </c>
      <c r="C15" s="50">
        <v>0</v>
      </c>
      <c r="D15" s="50">
        <v>0</v>
      </c>
      <c r="E15" s="50">
        <v>0</v>
      </c>
      <c r="F15" s="50">
        <v>0</v>
      </c>
      <c r="G15" s="50">
        <v>0</v>
      </c>
      <c r="H15" s="50">
        <v>0</v>
      </c>
      <c r="I15" s="50">
        <v>0</v>
      </c>
      <c r="J15" s="50">
        <v>0</v>
      </c>
      <c r="K15" s="4"/>
    </row>
    <row r="16" spans="1:11" s="49" customFormat="1" ht="15" customHeight="1" x14ac:dyDescent="0.2">
      <c r="A16" s="48" t="s">
        <v>6</v>
      </c>
      <c r="C16" s="50">
        <v>0.35</v>
      </c>
      <c r="D16" s="50">
        <v>0.3</v>
      </c>
      <c r="E16" s="50">
        <v>0.33</v>
      </c>
      <c r="F16" s="50">
        <v>0.28999999999999998</v>
      </c>
      <c r="G16" s="50">
        <v>0.28999999999999998</v>
      </c>
      <c r="H16" s="50">
        <v>0.28999999999999998</v>
      </c>
      <c r="I16" s="50">
        <v>0.32</v>
      </c>
      <c r="J16" s="50">
        <v>0.25</v>
      </c>
      <c r="K16" s="4"/>
    </row>
    <row r="17" spans="1:11" s="49" customFormat="1" ht="15" customHeight="1" x14ac:dyDescent="0.2">
      <c r="A17" s="48" t="s">
        <v>7</v>
      </c>
      <c r="C17" s="50">
        <v>0</v>
      </c>
      <c r="D17" s="50">
        <v>0</v>
      </c>
      <c r="E17" s="50">
        <v>0</v>
      </c>
      <c r="F17" s="50">
        <v>0</v>
      </c>
      <c r="G17" s="50">
        <v>0</v>
      </c>
      <c r="H17" s="50">
        <v>0</v>
      </c>
      <c r="I17" s="50">
        <v>0</v>
      </c>
      <c r="J17" s="50">
        <v>0</v>
      </c>
      <c r="K17" s="4"/>
    </row>
    <row r="18" spans="1:11" s="11" customFormat="1" ht="15" customHeight="1" x14ac:dyDescent="0.2">
      <c r="A18" s="51" t="s">
        <v>8</v>
      </c>
      <c r="B18" s="51"/>
      <c r="C18" s="52">
        <f t="shared" ref="C18:J18" si="1">SUM(C12:C17)</f>
        <v>5.77</v>
      </c>
      <c r="D18" s="52">
        <f t="shared" si="1"/>
        <v>17.3</v>
      </c>
      <c r="E18" s="52">
        <f t="shared" si="1"/>
        <v>0.33</v>
      </c>
      <c r="F18" s="52">
        <f t="shared" si="1"/>
        <v>0.28999999999999998</v>
      </c>
      <c r="G18" s="52">
        <f t="shared" si="1"/>
        <v>13.409999999999998</v>
      </c>
      <c r="H18" s="52">
        <f t="shared" si="1"/>
        <v>10.09</v>
      </c>
      <c r="I18" s="52">
        <f t="shared" si="1"/>
        <v>3.69</v>
      </c>
      <c r="J18" s="52">
        <f t="shared" si="1"/>
        <v>9.52</v>
      </c>
      <c r="K18" s="4"/>
    </row>
    <row r="19" spans="1:11" s="43" customFormat="1" ht="15" customHeight="1" x14ac:dyDescent="0.2">
      <c r="C19" s="53"/>
      <c r="D19" s="53"/>
      <c r="E19" s="53"/>
      <c r="F19" s="53"/>
      <c r="G19" s="53"/>
      <c r="H19" s="53"/>
      <c r="I19" s="53"/>
      <c r="J19" s="53"/>
      <c r="K19" s="4"/>
    </row>
    <row r="20" spans="1:11" s="47" customFormat="1" ht="15" customHeight="1" x14ac:dyDescent="0.2">
      <c r="A20" s="47" t="s">
        <v>9</v>
      </c>
      <c r="C20" s="50"/>
      <c r="D20" s="50"/>
      <c r="E20" s="50"/>
      <c r="F20" s="50"/>
      <c r="G20" s="50"/>
      <c r="H20" s="50"/>
      <c r="I20" s="50"/>
      <c r="J20" s="50"/>
      <c r="K20" s="4"/>
    </row>
    <row r="21" spans="1:11" s="49" customFormat="1" ht="15" customHeight="1" x14ac:dyDescent="0.2">
      <c r="A21" s="48" t="s">
        <v>10</v>
      </c>
      <c r="C21" s="50">
        <v>0</v>
      </c>
      <c r="D21" s="50">
        <v>0</v>
      </c>
      <c r="E21" s="50">
        <v>0</v>
      </c>
      <c r="F21" s="50">
        <v>0</v>
      </c>
      <c r="G21" s="50">
        <v>0</v>
      </c>
      <c r="H21" s="50">
        <v>0</v>
      </c>
      <c r="I21" s="50">
        <v>0</v>
      </c>
      <c r="J21" s="50">
        <v>0</v>
      </c>
      <c r="K21" s="4"/>
    </row>
    <row r="22" spans="1:11" s="49" customFormat="1" ht="15" customHeight="1" x14ac:dyDescent="0.2">
      <c r="A22" s="48" t="s">
        <v>11</v>
      </c>
      <c r="C22" s="50">
        <v>0</v>
      </c>
      <c r="D22" s="50">
        <v>0</v>
      </c>
      <c r="E22" s="50">
        <v>0</v>
      </c>
      <c r="F22" s="50">
        <v>0</v>
      </c>
      <c r="G22" s="50">
        <v>0</v>
      </c>
      <c r="H22" s="50">
        <v>0</v>
      </c>
      <c r="I22" s="50">
        <v>0</v>
      </c>
      <c r="J22" s="50">
        <v>0</v>
      </c>
      <c r="K22" s="4"/>
    </row>
    <row r="23" spans="1:11" s="49" customFormat="1" ht="15" customHeight="1" x14ac:dyDescent="0.2">
      <c r="A23" s="48" t="s">
        <v>12</v>
      </c>
      <c r="C23" s="50">
        <v>0</v>
      </c>
      <c r="D23" s="50">
        <v>0</v>
      </c>
      <c r="E23" s="50">
        <v>0</v>
      </c>
      <c r="F23" s="50">
        <v>0</v>
      </c>
      <c r="G23" s="50">
        <v>0</v>
      </c>
      <c r="H23" s="50">
        <v>0</v>
      </c>
      <c r="I23" s="50">
        <v>0</v>
      </c>
      <c r="J23" s="50">
        <v>0</v>
      </c>
      <c r="K23" s="4"/>
    </row>
    <row r="24" spans="1:11" s="38" customFormat="1" ht="15" customHeight="1" x14ac:dyDescent="0.2">
      <c r="A24" s="56" t="s">
        <v>13</v>
      </c>
      <c r="B24" s="57"/>
      <c r="C24" s="58">
        <f t="shared" ref="C24:J24" si="2">SUM(C21:C23)</f>
        <v>0</v>
      </c>
      <c r="D24" s="58">
        <f t="shared" si="2"/>
        <v>0</v>
      </c>
      <c r="E24" s="58">
        <f t="shared" si="2"/>
        <v>0</v>
      </c>
      <c r="F24" s="58">
        <f t="shared" si="2"/>
        <v>0</v>
      </c>
      <c r="G24" s="58">
        <f t="shared" si="2"/>
        <v>0</v>
      </c>
      <c r="H24" s="58">
        <f t="shared" si="2"/>
        <v>0</v>
      </c>
      <c r="I24" s="58">
        <f t="shared" si="2"/>
        <v>0</v>
      </c>
      <c r="J24" s="58">
        <f t="shared" si="2"/>
        <v>0</v>
      </c>
      <c r="K24" s="4"/>
    </row>
    <row r="25" spans="1:11" s="49" customFormat="1" ht="15" customHeight="1" x14ac:dyDescent="0.2">
      <c r="A25" s="48" t="s">
        <v>14</v>
      </c>
      <c r="C25" s="50">
        <f>-10.04-0.04</f>
        <v>-10.079999999999998</v>
      </c>
      <c r="D25" s="50">
        <v>-0.3</v>
      </c>
      <c r="E25" s="50">
        <v>-15.81</v>
      </c>
      <c r="F25" s="50">
        <v>-5.17</v>
      </c>
      <c r="G25" s="50">
        <v>-4.9400000000000004</v>
      </c>
      <c r="H25" s="50">
        <v>-4.9400000000000004</v>
      </c>
      <c r="I25" s="50">
        <v>-1.06</v>
      </c>
      <c r="J25" s="50">
        <v>-0.37</v>
      </c>
      <c r="K25" s="4"/>
    </row>
    <row r="26" spans="1:11" s="49" customFormat="1" ht="15" customHeight="1" x14ac:dyDescent="0.2">
      <c r="A26" s="48" t="s">
        <v>15</v>
      </c>
      <c r="C26" s="50">
        <v>0</v>
      </c>
      <c r="D26" s="50">
        <v>0</v>
      </c>
      <c r="E26" s="50">
        <v>0</v>
      </c>
      <c r="F26" s="50">
        <v>0</v>
      </c>
      <c r="G26" s="50">
        <v>0</v>
      </c>
      <c r="H26" s="50">
        <v>0</v>
      </c>
      <c r="I26" s="50">
        <v>0</v>
      </c>
      <c r="J26" s="50">
        <v>0</v>
      </c>
      <c r="K26" s="4"/>
    </row>
    <row r="27" spans="1:11" s="49" customFormat="1" ht="15" customHeight="1" x14ac:dyDescent="0.2">
      <c r="A27" s="48" t="s">
        <v>7</v>
      </c>
      <c r="C27" s="50">
        <v>0</v>
      </c>
      <c r="D27" s="50">
        <v>0</v>
      </c>
      <c r="E27" s="50">
        <v>-0.92</v>
      </c>
      <c r="F27" s="50">
        <v>0</v>
      </c>
      <c r="G27" s="50">
        <v>0</v>
      </c>
      <c r="H27" s="50">
        <v>0</v>
      </c>
      <c r="I27" s="50">
        <v>0</v>
      </c>
      <c r="J27" s="50">
        <v>-0.25</v>
      </c>
      <c r="K27" s="4"/>
    </row>
    <row r="28" spans="1:11" s="49" customFormat="1" ht="15" customHeight="1" x14ac:dyDescent="0.2">
      <c r="A28" s="48"/>
      <c r="C28" s="55"/>
      <c r="D28" s="55"/>
      <c r="E28" s="55"/>
      <c r="F28" s="55"/>
      <c r="G28" s="55"/>
      <c r="H28" s="55"/>
      <c r="I28" s="55"/>
      <c r="J28" s="55"/>
      <c r="K28" s="4"/>
    </row>
    <row r="29" spans="1:11" s="11" customFormat="1" ht="15" customHeight="1" x14ac:dyDescent="0.2">
      <c r="A29" s="51" t="s">
        <v>8</v>
      </c>
      <c r="B29" s="51"/>
      <c r="C29" s="52">
        <f t="shared" ref="C29:J29" si="3">SUM(C24:C27)</f>
        <v>-10.079999999999998</v>
      </c>
      <c r="D29" s="52">
        <f t="shared" si="3"/>
        <v>-0.3</v>
      </c>
      <c r="E29" s="52">
        <f t="shared" si="3"/>
        <v>-16.73</v>
      </c>
      <c r="F29" s="52">
        <f t="shared" si="3"/>
        <v>-5.17</v>
      </c>
      <c r="G29" s="52">
        <f t="shared" si="3"/>
        <v>-4.9400000000000004</v>
      </c>
      <c r="H29" s="52">
        <f t="shared" si="3"/>
        <v>-4.9400000000000004</v>
      </c>
      <c r="I29" s="52">
        <f t="shared" si="3"/>
        <v>-1.06</v>
      </c>
      <c r="J29" s="52">
        <f t="shared" si="3"/>
        <v>-0.62</v>
      </c>
      <c r="K29" s="4"/>
    </row>
    <row r="30" spans="1:11" s="43" customFormat="1" ht="15" customHeight="1" x14ac:dyDescent="0.2">
      <c r="C30" s="53"/>
      <c r="D30" s="53"/>
      <c r="E30" s="53"/>
      <c r="F30" s="53"/>
      <c r="G30" s="53"/>
      <c r="H30" s="53"/>
      <c r="I30" s="53"/>
      <c r="J30" s="53"/>
      <c r="K30" s="4"/>
    </row>
    <row r="31" spans="1:11" s="47" customFormat="1" ht="15" customHeight="1" x14ac:dyDescent="0.2">
      <c r="A31" s="47" t="s">
        <v>16</v>
      </c>
      <c r="C31" s="54"/>
      <c r="D31" s="54"/>
      <c r="E31" s="54"/>
      <c r="F31" s="54"/>
      <c r="G31" s="54"/>
      <c r="H31" s="54"/>
      <c r="I31" s="54"/>
      <c r="J31" s="54"/>
      <c r="K31" s="4"/>
    </row>
    <row r="32" spans="1:11" s="49" customFormat="1" ht="15" customHeight="1" x14ac:dyDescent="0.2">
      <c r="A32" s="48" t="s">
        <v>17</v>
      </c>
      <c r="C32" s="50">
        <v>0</v>
      </c>
      <c r="D32" s="50">
        <v>0</v>
      </c>
      <c r="E32" s="50">
        <v>0</v>
      </c>
      <c r="F32" s="50">
        <v>0</v>
      </c>
      <c r="G32" s="50">
        <v>0</v>
      </c>
      <c r="H32" s="50">
        <v>0</v>
      </c>
      <c r="I32" s="50">
        <v>0</v>
      </c>
      <c r="J32" s="50">
        <v>0</v>
      </c>
      <c r="K32" s="4"/>
    </row>
    <row r="33" spans="1:11" s="49" customFormat="1" ht="15" customHeight="1" x14ac:dyDescent="0.2">
      <c r="A33" s="48" t="s">
        <v>18</v>
      </c>
      <c r="C33" s="50">
        <v>0</v>
      </c>
      <c r="D33" s="50">
        <v>0</v>
      </c>
      <c r="E33" s="50">
        <v>0</v>
      </c>
      <c r="F33" s="50">
        <v>0</v>
      </c>
      <c r="G33" s="50">
        <v>0</v>
      </c>
      <c r="H33" s="50">
        <v>0</v>
      </c>
      <c r="I33" s="50">
        <v>0</v>
      </c>
      <c r="J33" s="50">
        <v>0</v>
      </c>
      <c r="K33" s="4"/>
    </row>
    <row r="34" spans="1:11" s="49" customFormat="1" ht="15" customHeight="1" x14ac:dyDescent="0.2">
      <c r="A34" s="48" t="s">
        <v>19</v>
      </c>
      <c r="C34" s="55">
        <v>0</v>
      </c>
      <c r="D34" s="55">
        <v>-3.07</v>
      </c>
      <c r="E34" s="55">
        <v>0</v>
      </c>
      <c r="F34" s="55">
        <v>0</v>
      </c>
      <c r="G34" s="55">
        <v>0</v>
      </c>
      <c r="H34" s="55">
        <v>0</v>
      </c>
      <c r="I34" s="55">
        <v>6.06</v>
      </c>
      <c r="J34" s="55">
        <v>0</v>
      </c>
      <c r="K34" s="4"/>
    </row>
    <row r="35" spans="1:11" s="26" customFormat="1" ht="15" customHeight="1" x14ac:dyDescent="0.2">
      <c r="A35" s="51" t="s">
        <v>8</v>
      </c>
      <c r="B35" s="51"/>
      <c r="C35" s="52">
        <f t="shared" ref="C35:J35" si="4">SUM(C32:C34)</f>
        <v>0</v>
      </c>
      <c r="D35" s="52">
        <f t="shared" si="4"/>
        <v>-3.07</v>
      </c>
      <c r="E35" s="52">
        <f t="shared" si="4"/>
        <v>0</v>
      </c>
      <c r="F35" s="52">
        <f t="shared" si="4"/>
        <v>0</v>
      </c>
      <c r="G35" s="52">
        <f t="shared" si="4"/>
        <v>0</v>
      </c>
      <c r="H35" s="52">
        <f t="shared" si="4"/>
        <v>0</v>
      </c>
      <c r="I35" s="52">
        <f t="shared" si="4"/>
        <v>6.06</v>
      </c>
      <c r="J35" s="52">
        <f t="shared" si="4"/>
        <v>0</v>
      </c>
      <c r="K35" s="4"/>
    </row>
    <row r="36" spans="1:11" ht="15" customHeight="1" x14ac:dyDescent="0.2">
      <c r="A36" s="43"/>
      <c r="B36" s="43"/>
      <c r="C36" s="53"/>
      <c r="D36" s="53"/>
      <c r="E36" s="53"/>
      <c r="F36" s="53"/>
      <c r="G36" s="53"/>
      <c r="H36" s="53"/>
      <c r="I36" s="53"/>
      <c r="J36" s="53"/>
      <c r="K36" s="4"/>
    </row>
    <row r="37" spans="1:11" s="11" customFormat="1" ht="15" customHeight="1" x14ac:dyDescent="0.2">
      <c r="A37" s="59" t="s">
        <v>20</v>
      </c>
      <c r="B37" s="60"/>
      <c r="C37" s="61">
        <f t="shared" ref="C37:J37" si="5">C18+C29+C35</f>
        <v>-4.3099999999999987</v>
      </c>
      <c r="D37" s="61">
        <f t="shared" si="5"/>
        <v>13.93</v>
      </c>
      <c r="E37" s="61">
        <f t="shared" si="5"/>
        <v>-16.400000000000002</v>
      </c>
      <c r="F37" s="61">
        <f t="shared" si="5"/>
        <v>-4.88</v>
      </c>
      <c r="G37" s="61">
        <f t="shared" si="5"/>
        <v>8.4699999999999989</v>
      </c>
      <c r="H37" s="61">
        <f t="shared" si="5"/>
        <v>5.1499999999999995</v>
      </c>
      <c r="I37" s="61">
        <f t="shared" si="5"/>
        <v>8.69</v>
      </c>
      <c r="J37" s="61">
        <f t="shared" si="5"/>
        <v>8.9</v>
      </c>
      <c r="K37" s="4"/>
    </row>
    <row r="38" spans="1:11" s="29" customFormat="1" ht="15" customHeight="1" x14ac:dyDescent="0.2">
      <c r="A38" s="62"/>
      <c r="B38" s="62"/>
      <c r="C38" s="63"/>
      <c r="D38" s="63"/>
      <c r="E38" s="63"/>
      <c r="F38" s="63"/>
      <c r="G38" s="63"/>
      <c r="H38" s="63"/>
      <c r="I38" s="63"/>
      <c r="J38" s="63"/>
      <c r="K38" s="4"/>
    </row>
    <row r="39" spans="1:11" s="33" customFormat="1" ht="15" customHeight="1" x14ac:dyDescent="0.2">
      <c r="A39" s="64" t="s">
        <v>21</v>
      </c>
      <c r="B39" s="62"/>
      <c r="C39" s="65">
        <v>0</v>
      </c>
      <c r="D39" s="65">
        <v>0</v>
      </c>
      <c r="E39" s="65">
        <v>0</v>
      </c>
      <c r="F39" s="65">
        <v>0</v>
      </c>
      <c r="G39" s="65">
        <v>0</v>
      </c>
      <c r="H39" s="65">
        <v>0</v>
      </c>
      <c r="I39" s="65">
        <v>0</v>
      </c>
      <c r="J39" s="65">
        <v>0</v>
      </c>
      <c r="K39" s="4"/>
    </row>
    <row r="40" spans="1:11" s="43" customFormat="1" ht="15" customHeight="1" x14ac:dyDescent="0.2">
      <c r="C40" s="53"/>
      <c r="D40" s="53"/>
      <c r="E40" s="53"/>
      <c r="F40" s="53"/>
      <c r="G40" s="53"/>
      <c r="H40" s="53"/>
      <c r="I40" s="53"/>
      <c r="J40" s="53"/>
      <c r="K40" s="4"/>
    </row>
    <row r="41" spans="1:11" s="33" customFormat="1" ht="15" customHeight="1" x14ac:dyDescent="0.2">
      <c r="A41" s="51" t="s">
        <v>22</v>
      </c>
      <c r="B41" s="51"/>
      <c r="C41" s="52">
        <f t="shared" ref="C41:J41" si="6">C9+C37+C39</f>
        <v>37.110000000000014</v>
      </c>
      <c r="D41" s="52">
        <f t="shared" si="6"/>
        <v>51.040000000000013</v>
      </c>
      <c r="E41" s="52">
        <f t="shared" si="6"/>
        <v>34.640000000000015</v>
      </c>
      <c r="F41" s="52">
        <f t="shared" si="6"/>
        <v>29.760000000000016</v>
      </c>
      <c r="G41" s="52">
        <f t="shared" si="6"/>
        <v>38.230000000000018</v>
      </c>
      <c r="H41" s="52">
        <f t="shared" si="6"/>
        <v>43.380000000000017</v>
      </c>
      <c r="I41" s="52">
        <f t="shared" si="6"/>
        <v>52.070000000000014</v>
      </c>
      <c r="J41" s="52">
        <f t="shared" si="6"/>
        <v>60.970000000000013</v>
      </c>
      <c r="K41" s="4"/>
    </row>
    <row r="43" spans="1:11" ht="15.95" customHeight="1" x14ac:dyDescent="0.25">
      <c r="A43" s="66"/>
    </row>
    <row r="44" spans="1:11" x14ac:dyDescent="0.25">
      <c r="A44" s="67"/>
    </row>
    <row r="45" spans="1:11" x14ac:dyDescent="0.25">
      <c r="A45" s="68"/>
    </row>
    <row r="46" spans="1:11" x14ac:dyDescent="0.25">
      <c r="A46" s="69"/>
    </row>
  </sheetData>
  <mergeCells count="4">
    <mergeCell ref="A1:B1"/>
    <mergeCell ref="A2:B2"/>
    <mergeCell ref="A3:K3"/>
    <mergeCell ref="A4:K4"/>
  </mergeCells>
  <phoneticPr fontId="18" type="noConversion"/>
  <printOptions horizontalCentered="1"/>
  <pageMargins left="0.70866141732283472" right="0.70866141732283472" top="1.1811023622047245" bottom="0.59055118110236227" header="0.59055118110236227" footer="0.31496062992125984"/>
  <pageSetup paperSize="9" scale="66" orientation="landscape" r:id="rId1"/>
  <headerFooter>
    <oddFooter>&amp;C &amp;P de &amp;N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D8756F-FA51-4691-A023-B5DDA6BE567F}">
  <sheetPr>
    <pageSetUpPr fitToPage="1"/>
  </sheetPr>
  <dimension ref="A1:K20"/>
  <sheetViews>
    <sheetView showGridLines="0" tabSelected="1" zoomScale="70" zoomScaleNormal="70" workbookViewId="0">
      <selection activeCell="O8" sqref="O8"/>
    </sheetView>
  </sheetViews>
  <sheetFormatPr defaultColWidth="9.140625" defaultRowHeight="15" x14ac:dyDescent="0.25"/>
  <cols>
    <col min="1" max="1" width="80.7109375" style="1" customWidth="1"/>
    <col min="2" max="2" width="2.7109375" style="1" customWidth="1"/>
    <col min="3" max="10" width="13.140625" style="1" customWidth="1"/>
    <col min="11" max="11" width="16.42578125" style="1" customWidth="1"/>
    <col min="12" max="16384" width="9.140625" style="1"/>
  </cols>
  <sheetData>
    <row r="1" spans="1:10" ht="75" customHeight="1" x14ac:dyDescent="0.25">
      <c r="A1" s="133"/>
      <c r="B1" s="133"/>
    </row>
    <row r="2" spans="1:10" ht="21.95" customHeight="1" x14ac:dyDescent="0.25">
      <c r="A2" s="133"/>
      <c r="B2" s="133"/>
    </row>
    <row r="3" spans="1:10" ht="18" customHeight="1" x14ac:dyDescent="0.25">
      <c r="A3" s="137" t="s">
        <v>47</v>
      </c>
      <c r="B3" s="137"/>
      <c r="C3" s="137"/>
      <c r="D3" s="137"/>
      <c r="E3" s="137"/>
      <c r="F3" s="137"/>
      <c r="G3" s="137"/>
      <c r="H3" s="137"/>
      <c r="I3" s="137"/>
      <c r="J3" s="137"/>
    </row>
    <row r="4" spans="1:10" ht="19.5" customHeight="1" x14ac:dyDescent="0.25">
      <c r="A4" s="132" t="s">
        <v>48</v>
      </c>
      <c r="B4" s="132"/>
      <c r="C4" s="132"/>
      <c r="D4" s="132"/>
      <c r="E4" s="132"/>
      <c r="F4" s="132"/>
      <c r="G4" s="132"/>
      <c r="H4" s="132"/>
      <c r="I4" s="132"/>
      <c r="J4" s="132"/>
    </row>
    <row r="5" spans="1:10" ht="27" customHeight="1" x14ac:dyDescent="0.25">
      <c r="A5" s="43"/>
      <c r="B5" s="43"/>
      <c r="C5" s="43"/>
      <c r="D5" s="43"/>
      <c r="E5" s="43"/>
      <c r="F5" s="43"/>
      <c r="G5" s="43"/>
      <c r="H5" s="43"/>
      <c r="I5" s="43"/>
      <c r="J5" s="43"/>
    </row>
    <row r="6" spans="1:10" s="6" customFormat="1" x14ac:dyDescent="0.25">
      <c r="A6" s="39"/>
      <c r="B6" s="39"/>
      <c r="C6" s="40" t="s">
        <v>43</v>
      </c>
      <c r="D6" s="40" t="s">
        <v>38</v>
      </c>
      <c r="E6" s="40" t="s">
        <v>32</v>
      </c>
      <c r="F6" s="40" t="s">
        <v>33</v>
      </c>
      <c r="G6" s="40" t="s">
        <v>34</v>
      </c>
      <c r="H6" s="40" t="s">
        <v>35</v>
      </c>
      <c r="I6" s="40" t="s">
        <v>36</v>
      </c>
      <c r="J6" s="40" t="s">
        <v>37</v>
      </c>
    </row>
    <row r="7" spans="1:10" s="8" customFormat="1" ht="12" thickBot="1" x14ac:dyDescent="0.3">
      <c r="A7" s="41"/>
      <c r="B7" s="41"/>
      <c r="C7" s="42">
        <v>2026</v>
      </c>
      <c r="D7" s="42">
        <v>2026</v>
      </c>
      <c r="E7" s="42">
        <v>2026</v>
      </c>
      <c r="F7" s="42">
        <v>2026</v>
      </c>
      <c r="G7" s="42">
        <v>2026</v>
      </c>
      <c r="H7" s="42">
        <v>2026</v>
      </c>
      <c r="I7" s="42">
        <v>2026</v>
      </c>
      <c r="J7" s="42">
        <v>2026</v>
      </c>
    </row>
    <row r="8" spans="1:10" x14ac:dyDescent="0.25">
      <c r="A8" s="43"/>
      <c r="B8" s="43"/>
      <c r="C8" s="43"/>
      <c r="D8" s="43"/>
      <c r="E8" s="43"/>
      <c r="F8" s="43"/>
      <c r="G8" s="43"/>
      <c r="H8" s="43"/>
      <c r="I8" s="43"/>
      <c r="J8" s="43"/>
    </row>
    <row r="9" spans="1:10" s="73" customFormat="1" ht="30" customHeight="1" thickBot="1" x14ac:dyDescent="0.3">
      <c r="A9" s="70" t="s">
        <v>23</v>
      </c>
      <c r="B9" s="71"/>
      <c r="C9" s="72">
        <v>8845.5999999999985</v>
      </c>
      <c r="D9" s="72">
        <v>9207.7900000000009</v>
      </c>
      <c r="E9" s="72">
        <v>9371.9100000000017</v>
      </c>
      <c r="F9" s="72">
        <v>8881.0500000000029</v>
      </c>
      <c r="G9" s="72">
        <v>8097.9200000000028</v>
      </c>
      <c r="H9" s="72">
        <v>7544.0900000000029</v>
      </c>
      <c r="I9" s="72">
        <v>7440.5700000000033</v>
      </c>
      <c r="J9" s="72">
        <v>8016.0900000000038</v>
      </c>
    </row>
    <row r="10" spans="1:10" s="75" customFormat="1" ht="30" customHeight="1" x14ac:dyDescent="0.25">
      <c r="A10" s="74"/>
      <c r="B10" s="74"/>
      <c r="C10" s="74"/>
      <c r="D10" s="74"/>
      <c r="E10" s="74"/>
      <c r="F10" s="74"/>
      <c r="G10" s="74"/>
      <c r="H10" s="74"/>
      <c r="I10" s="74"/>
      <c r="J10" s="74"/>
    </row>
    <row r="11" spans="1:10" s="79" customFormat="1" ht="30" customHeight="1" x14ac:dyDescent="0.25">
      <c r="A11" s="76" t="s">
        <v>30</v>
      </c>
      <c r="B11" s="77"/>
      <c r="C11" s="78"/>
      <c r="D11" s="78"/>
      <c r="E11" s="78"/>
      <c r="F11" s="78"/>
      <c r="G11" s="78"/>
      <c r="H11" s="78"/>
      <c r="I11" s="78"/>
      <c r="J11" s="78"/>
    </row>
    <row r="12" spans="1:10" s="79" customFormat="1" ht="20.100000000000001" customHeight="1" x14ac:dyDescent="0.25">
      <c r="A12" s="80"/>
      <c r="B12" s="77"/>
      <c r="C12" s="81"/>
      <c r="D12" s="81"/>
      <c r="E12" s="81"/>
      <c r="F12" s="81"/>
      <c r="G12" s="81"/>
      <c r="H12" s="81"/>
      <c r="I12" s="81"/>
      <c r="J12" s="81"/>
    </row>
    <row r="13" spans="1:10" s="79" customFormat="1" ht="30" customHeight="1" x14ac:dyDescent="0.25">
      <c r="A13" s="82" t="s">
        <v>24</v>
      </c>
      <c r="B13" s="77"/>
      <c r="C13" s="83">
        <v>427</v>
      </c>
      <c r="D13" s="83">
        <v>848</v>
      </c>
      <c r="E13" s="83">
        <v>1276</v>
      </c>
      <c r="F13" s="83">
        <v>1703</v>
      </c>
      <c r="G13" s="83">
        <v>2126</v>
      </c>
      <c r="H13" s="83">
        <v>2531</v>
      </c>
      <c r="I13" s="83">
        <v>2627</v>
      </c>
      <c r="J13" s="83">
        <v>3014</v>
      </c>
    </row>
    <row r="14" spans="1:10" s="79" customFormat="1" ht="45.75" customHeight="1" x14ac:dyDescent="0.25">
      <c r="A14" s="82" t="s">
        <v>25</v>
      </c>
      <c r="B14" s="77"/>
      <c r="C14" s="83">
        <v>30</v>
      </c>
      <c r="D14" s="83">
        <v>0</v>
      </c>
      <c r="E14" s="83">
        <v>201</v>
      </c>
      <c r="F14" s="83">
        <v>0</v>
      </c>
      <c r="G14" s="83">
        <v>-28</v>
      </c>
      <c r="H14" s="83">
        <v>-28</v>
      </c>
      <c r="I14" s="83">
        <v>-27</v>
      </c>
      <c r="J14" s="83">
        <v>-18</v>
      </c>
    </row>
    <row r="15" spans="1:10" s="79" customFormat="1" ht="30" customHeight="1" x14ac:dyDescent="0.25">
      <c r="A15" s="82" t="s">
        <v>26</v>
      </c>
      <c r="B15" s="77"/>
      <c r="C15" s="83">
        <v>-10</v>
      </c>
      <c r="D15" s="83">
        <v>0</v>
      </c>
      <c r="E15" s="83">
        <v>0</v>
      </c>
      <c r="F15" s="83"/>
      <c r="G15" s="83"/>
      <c r="H15" s="83">
        <v>0</v>
      </c>
      <c r="I15" s="83">
        <v>40</v>
      </c>
      <c r="J15" s="83">
        <v>0</v>
      </c>
    </row>
    <row r="16" spans="1:10" s="75" customFormat="1" ht="30" customHeight="1" x14ac:dyDescent="0.25">
      <c r="A16" s="82" t="s">
        <v>27</v>
      </c>
      <c r="B16" s="77"/>
      <c r="C16" s="83">
        <v>0</v>
      </c>
      <c r="D16" s="83">
        <v>0</v>
      </c>
      <c r="E16" s="83">
        <v>0</v>
      </c>
      <c r="F16" s="83">
        <v>0</v>
      </c>
      <c r="G16" s="83">
        <v>0</v>
      </c>
      <c r="H16" s="83">
        <v>0</v>
      </c>
      <c r="I16" s="83">
        <v>0</v>
      </c>
      <c r="J16" s="83">
        <v>0</v>
      </c>
    </row>
    <row r="17" spans="1:11" s="87" customFormat="1" ht="20.100000000000001" customHeight="1" x14ac:dyDescent="0.25">
      <c r="A17" s="84"/>
      <c r="B17" s="85"/>
      <c r="C17" s="86"/>
      <c r="D17" s="86"/>
      <c r="E17" s="86"/>
      <c r="F17" s="86"/>
      <c r="G17" s="86"/>
      <c r="H17" s="86"/>
      <c r="I17" s="86"/>
      <c r="J17" s="86"/>
    </row>
    <row r="18" spans="1:11" s="79" customFormat="1" ht="30" customHeight="1" thickBot="1" x14ac:dyDescent="0.3">
      <c r="A18" s="88" t="s">
        <v>28</v>
      </c>
      <c r="B18" s="89"/>
      <c r="C18" s="90">
        <f t="shared" ref="C18:I18" si="0">SUM(C9:C16)</f>
        <v>9292.5999999999985</v>
      </c>
      <c r="D18" s="90">
        <f t="shared" si="0"/>
        <v>10055.790000000001</v>
      </c>
      <c r="E18" s="90">
        <f t="shared" si="0"/>
        <v>10848.910000000002</v>
      </c>
      <c r="F18" s="90">
        <f t="shared" si="0"/>
        <v>10584.050000000003</v>
      </c>
      <c r="G18" s="90">
        <f t="shared" si="0"/>
        <v>10195.920000000002</v>
      </c>
      <c r="H18" s="90">
        <f t="shared" si="0"/>
        <v>10047.090000000004</v>
      </c>
      <c r="I18" s="90">
        <f t="shared" si="0"/>
        <v>10080.570000000003</v>
      </c>
      <c r="J18" s="90">
        <f t="shared" ref="J18" si="1">SUM(J9:J16)</f>
        <v>11012.090000000004</v>
      </c>
    </row>
    <row r="19" spans="1:11" ht="15.95" customHeight="1" x14ac:dyDescent="0.25"/>
    <row r="20" spans="1:11" x14ac:dyDescent="0.25">
      <c r="K20" s="92"/>
    </row>
  </sheetData>
  <mergeCells count="4">
    <mergeCell ref="A1:B1"/>
    <mergeCell ref="A2:B2"/>
    <mergeCell ref="A3:J3"/>
    <mergeCell ref="A4:J4"/>
  </mergeCells>
  <phoneticPr fontId="18" type="noConversion"/>
  <printOptions horizontalCentered="1"/>
  <pageMargins left="0.70866141732283472" right="0.70866141732283472" top="1.1811023622047245" bottom="0.59055118110236227" header="0.59055118110236227" footer="0.31496062992125984"/>
  <pageSetup paperSize="9" scale="69" orientation="landscape" r:id="rId1"/>
  <headerFooter>
    <oddFooter>&amp;C &amp;P de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EDC66F7F8831F4D9FE825063E91EA47" ma:contentTypeVersion="14" ma:contentTypeDescription="Crie um novo documento." ma:contentTypeScope="" ma:versionID="5da04b3b912ae2c2c7ff72df4e2ff193">
  <xsd:schema xmlns:xsd="http://www.w3.org/2001/XMLSchema" xmlns:xs="http://www.w3.org/2001/XMLSchema" xmlns:p="http://schemas.microsoft.com/office/2006/metadata/properties" xmlns:ns2="51dc639e-eb91-41c6-b529-55cb56a213bc" xmlns:ns3="dfe9784c-58ab-490f-8280-38a1b15a4556" targetNamespace="http://schemas.microsoft.com/office/2006/metadata/properties" ma:root="true" ma:fieldsID="a7a339d21e91b93eb2201a013632c437" ns2:_="" ns3:_="">
    <xsd:import namespace="51dc639e-eb91-41c6-b529-55cb56a213bc"/>
    <xsd:import namespace="dfe9784c-58ab-490f-8280-38a1b15a45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dc639e-eb91-41c6-b529-55cb56a213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6121573e-7971-4c75-87cc-f1d170a918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e9784c-58ab-490f-8280-38a1b15a455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4c11d4e-e383-4497-84dc-8459f3d44e76}" ma:internalName="TaxCatchAll" ma:showField="CatchAllData" ma:web="dfe9784c-58ab-490f-8280-38a1b15a45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e9784c-58ab-490f-8280-38a1b15a4556" xsi:nil="true"/>
    <lcf76f155ced4ddcb4097134ff3c332f xmlns="51dc639e-eb91-41c6-b529-55cb56a213b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0B0E84E-16DF-45F7-985D-DB5592F0C734}"/>
</file>

<file path=customXml/itemProps2.xml><?xml version="1.0" encoding="utf-8"?>
<ds:datastoreItem xmlns:ds="http://schemas.openxmlformats.org/officeDocument/2006/customXml" ds:itemID="{EBA1F3AD-181E-487D-BF19-0B918E6B762C}"/>
</file>

<file path=customXml/itemProps3.xml><?xml version="1.0" encoding="utf-8"?>
<ds:datastoreItem xmlns:ds="http://schemas.openxmlformats.org/officeDocument/2006/customXml" ds:itemID="{BBBE0954-0B85-45DF-8153-F9AE40BBDBD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8</vt:i4>
      </vt:variant>
      <vt:variant>
        <vt:lpstr>Intervalos Nomeados</vt:lpstr>
      </vt:variant>
      <vt:variant>
        <vt:i4>4</vt:i4>
      </vt:variant>
    </vt:vector>
  </HeadingPairs>
  <TitlesOfParts>
    <vt:vector size="12" baseType="lpstr">
      <vt:lpstr>ICESP-CGs OP 88700_701</vt:lpstr>
      <vt:lpstr>Balanço OP</vt:lpstr>
      <vt:lpstr>DRE OP</vt:lpstr>
      <vt:lpstr>Balanço NOP </vt:lpstr>
      <vt:lpstr>DRE NOP</vt:lpstr>
      <vt:lpstr>DFC</vt:lpstr>
      <vt:lpstr>DFC NOP</vt:lpstr>
      <vt:lpstr>CONCILIAÇÃO</vt:lpstr>
      <vt:lpstr>CONCILIAÇÃO!Area_de_impressao</vt:lpstr>
      <vt:lpstr>DFC!Area_de_impressao</vt:lpstr>
      <vt:lpstr>'DFC NOP'!Area_de_impressao</vt:lpstr>
      <vt:lpstr>'ICESP-CGs OP 88700_701'!Area_de_impressao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Cristiane Crespi</dc:creator>
  <cp:lastModifiedBy>Daniela Sousa de Brito Ignacio</cp:lastModifiedBy>
  <cp:lastPrinted>2026-09-28T15:54:11Z</cp:lastPrinted>
  <dcterms:created xsi:type="dcterms:W3CDTF">2018-09-18T19:31:35Z</dcterms:created>
  <dcterms:modified xsi:type="dcterms:W3CDTF">2026-10-02T12:53:47Z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0x0101000EDC66F7F8831F4D9FE825063E91EA47</vt:lpwstr>
  </property>
</Properties>
</file>