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FMFS01\share$\Geral\Geral\Portal da Transparência - Controladoria\6 - Contratos de Gestão\ICESP\Prestações de Contas Mensais\"/>
    </mc:Choice>
  </mc:AlternateContent>
  <xr:revisionPtr revIDLastSave="0" documentId="13_ncr:1_{C83229A2-7124-4F34-841C-632A1FE30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ÇO" sheetId="13" r:id="rId1"/>
    <sheet name="DRE " sheetId="14" r:id="rId2"/>
    <sheet name="DFC" sheetId="2" r:id="rId3"/>
    <sheet name="CONCILIAÇÃO" sheetId="12" r:id="rId4"/>
    <sheet name="ICESP-CGs OP 88700_701" sheetId="11" state="hidden" r:id="rId5"/>
  </sheets>
  <externalReferences>
    <externalReference r:id="rId6"/>
  </externalReferences>
  <definedNames>
    <definedName name="_xlnm._FilterDatabase" localSheetId="0" hidden="1">BALANÇO!$A$10:$B$39</definedName>
    <definedName name="_xlnm._FilterDatabase" localSheetId="1" hidden="1">'DRE '!$A$11:$B$36</definedName>
    <definedName name="A" localSheetId="2">#REF!</definedName>
    <definedName name="A" localSheetId="4">#REF!</definedName>
    <definedName name="A">#REF!</definedName>
    <definedName name="AAAAAAAAAAA" localSheetId="2">#REF!</definedName>
    <definedName name="AAAAAAAAAAA" localSheetId="4">#REF!</definedName>
    <definedName name="AAAAAAAAAAA">#REF!</definedName>
    <definedName name="_xlnm.Print_Area" localSheetId="0">BALANÇO!$A$1:$M$39</definedName>
    <definedName name="_xlnm.Print_Area" localSheetId="3">CONCILIAÇÃO!$A$1:$I$21</definedName>
    <definedName name="_xlnm.Print_Area" localSheetId="2">DFC!$A$1:$I$43</definedName>
    <definedName name="_xlnm.Print_Area" localSheetId="1">'DRE '!$A$1:$N$44</definedName>
    <definedName name="_xlnm.Print_Area" localSheetId="4">'ICESP-CGs OP 88700_701'!$A$1:$Q$40</definedName>
    <definedName name="B" localSheetId="2">#REF!</definedName>
    <definedName name="B" localSheetId="4">#REF!</definedName>
    <definedName name="B">#REF!</definedName>
    <definedName name="b110000000000">#REF!</definedName>
    <definedName name="bbbbbbbbbbbbbbb" localSheetId="2">#REF!</definedName>
    <definedName name="bbbbbbbbbbbbbbb" localSheetId="4">#REF!</definedName>
    <definedName name="bbbbbbbbbbbbbbb">#REF!</definedName>
    <definedName name="CONSOL_HIERARQUIZADO_HCOP" localSheetId="2">#REF!</definedName>
    <definedName name="CONSOL_HIERARQUIZADO_HCOP" localSheetId="4">#REF!</definedName>
    <definedName name="CONSOL_HIERARQUIZADO_HCOP">#REF!</definedName>
    <definedName name="CONSOLIDADO" localSheetId="2">#REF!</definedName>
    <definedName name="CONSOLIDADO" localSheetId="4">#REF!</definedName>
    <definedName name="CONSOLIDADO">#REF!</definedName>
    <definedName name="CRIS" localSheetId="2">#REF!</definedName>
    <definedName name="CRIS" localSheetId="4">#REF!</definedName>
    <definedName name="CRIS">#REF!</definedName>
    <definedName name="E" localSheetId="2">#REF!</definedName>
    <definedName name="E" localSheetId="4">#REF!</definedName>
    <definedName name="E">#REF!</definedName>
    <definedName name="e_consolidado_hier_completa" localSheetId="2">#REF!</definedName>
    <definedName name="e_consolidado_hier_completa" localSheetId="4">#REF!</definedName>
    <definedName name="e_consolidado_hier_completa">#REF!</definedName>
    <definedName name="e_consolidado_julho07_hier_completa" localSheetId="2">#REF!</definedName>
    <definedName name="e_consolidado_julho07_hier_completa" localSheetId="4">#REF!</definedName>
    <definedName name="e_consolidado_julho07_hier_completa">#REF!</definedName>
    <definedName name="e_saldo_total_julh07_hier_completa" localSheetId="2">#REF!</definedName>
    <definedName name="e_saldo_total_julh07_hier_completa" localSheetId="4">#REF!</definedName>
    <definedName name="e_saldo_total_julh07_hier_completa">#REF!</definedName>
    <definedName name="F" localSheetId="2">#REF!</definedName>
    <definedName name="F" localSheetId="4">#REF!</definedName>
    <definedName name="F">#REF!</definedName>
    <definedName name="FFFFFFF" localSheetId="2">#REF!</definedName>
    <definedName name="FFFFFFF" localSheetId="4">#REF!</definedName>
    <definedName name="FFFFFFF">#REF!</definedName>
    <definedName name="FFFFFFFFFFFFFFFFFF" localSheetId="2">#REF!</definedName>
    <definedName name="FFFFFFFFFFFFFFFFFF" localSheetId="4">#REF!</definedName>
    <definedName name="FFFFFFFFFFFFFFFFFF">#REF!</definedName>
    <definedName name="fppfpfpfp" localSheetId="2">#REF!</definedName>
    <definedName name="fppfpfpfp" localSheetId="4">#REF!</definedName>
    <definedName name="fppfpfpfp">#REF!</definedName>
    <definedName name="ggg" localSheetId="2">#REF!</definedName>
    <definedName name="ggg" localSheetId="4">#REF!</definedName>
    <definedName name="ggg">#REF!</definedName>
    <definedName name="GR" localSheetId="2">#REF!</definedName>
    <definedName name="GR" localSheetId="4">#REF!</definedName>
    <definedName name="GR">#REF!</definedName>
    <definedName name="ICESP_DFC___CONSOL_HIERAR" localSheetId="2">#REF!</definedName>
    <definedName name="ICESP_DFC___CONSOL_HIERAR" localSheetId="4">#REF!</definedName>
    <definedName name="ICESP_DFC___CONSOL_HIERAR">#REF!</definedName>
    <definedName name="já" localSheetId="2">#REF!</definedName>
    <definedName name="já" localSheetId="4">#REF!</definedName>
    <definedName name="já">#REF!</definedName>
    <definedName name="jjjjjjjjjjjjjjjjjjjjj" localSheetId="2">#REF!</definedName>
    <definedName name="jjjjjjjjjjjjjjjjjjjjj" localSheetId="4">#REF!</definedName>
    <definedName name="jjjjjjjjjjjjjjjjjjjjj">#REF!</definedName>
    <definedName name="k" localSheetId="2">#REF!</definedName>
    <definedName name="k" localSheetId="4">#REF!</definedName>
    <definedName name="k">#REF!</definedName>
    <definedName name="LDLDLDLDLD" localSheetId="2">#REF!</definedName>
    <definedName name="LDLDLDLDLD" localSheetId="4">#REF!</definedName>
    <definedName name="LDLDLDLDLD">#REF!</definedName>
    <definedName name="LL" localSheetId="2">#REF!</definedName>
    <definedName name="LL" localSheetId="4">#REF!</definedName>
    <definedName name="LL">#REF!</definedName>
    <definedName name="mmmm" localSheetId="2">#REF!</definedName>
    <definedName name="mmmm" localSheetId="4">#REF!</definedName>
    <definedName name="mmmm">#REF!</definedName>
    <definedName name="N___Consolidado_ICESP_HIER" localSheetId="2">#REF!</definedName>
    <definedName name="N___Consolidado_ICESP_HIER" localSheetId="4">#REF!</definedName>
    <definedName name="N___Consolidado_ICESP_HIER">#REF!</definedName>
    <definedName name="o" localSheetId="2">#REF!</definedName>
    <definedName name="o" localSheetId="4">#REF!</definedName>
    <definedName name="o">#REF!</definedName>
    <definedName name="tb" localSheetId="2">#REF!</definedName>
    <definedName name="tb" localSheetId="4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z" localSheetId="2">#REF!</definedName>
    <definedName name="z" localSheetId="4">#REF!</definedName>
    <definedName name="z">#REF!</definedName>
    <definedName name="ZZ_DISTR_AIH_CONTR_DEZ2005" localSheetId="2">#REF!</definedName>
    <definedName name="ZZ_DISTR_AIH_CONTR_DEZ2005" localSheetId="4">#REF!</definedName>
    <definedName name="ZZ_DISTR_AIH_CONTR_DEZ2005">#REF!</definedName>
    <definedName name="ZZ_DISTR_AIH_CONTR_JAN2006" localSheetId="2">#REF!</definedName>
    <definedName name="ZZ_DISTR_AIH_CONTR_JAN2006" localSheetId="4">#REF!</definedName>
    <definedName name="ZZ_DISTR_AIH_CONTR_JAN2006">#REF!</definedName>
    <definedName name="ZZ_DISTR_AMB_CONTR_DEZ2005" localSheetId="2">#REF!</definedName>
    <definedName name="ZZ_DISTR_AMB_CONTR_DEZ2005" localSheetId="4">#REF!</definedName>
    <definedName name="ZZ_DISTR_AMB_CONTR_DEZ2005">#REF!</definedName>
    <definedName name="ZZ_DISTR_AMB_CONTR_JAN2006" localSheetId="2">#REF!</definedName>
    <definedName name="ZZ_DISTR_AMB_CONTR_JAN2006" localSheetId="4">#REF!</definedName>
    <definedName name="ZZ_DISTR_AMB_CONTR_JAN2006">#REF!</definedName>
    <definedName name="ZZ_DISTR_CONTR_AMB_JAN2006_Sem_coincidentes_ZZ_DISTR_AMB_CONTR_J" localSheetId="2">#REF!</definedName>
    <definedName name="ZZ_DISTR_CONTR_AMB_JAN2006_Sem_coincidentes_ZZ_DISTR_AMB_CONTR_J" localSheetId="4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2" i="14" l="1"/>
  <c r="D41" i="14"/>
  <c r="D40" i="14" s="1"/>
  <c r="C41" i="14"/>
  <c r="N41" i="14" s="1"/>
  <c r="N40" i="14" s="1"/>
  <c r="M40" i="14"/>
  <c r="L40" i="14"/>
  <c r="K40" i="14"/>
  <c r="J40" i="14"/>
  <c r="I40" i="14"/>
  <c r="H40" i="14"/>
  <c r="G40" i="14"/>
  <c r="F40" i="14"/>
  <c r="E40" i="14"/>
  <c r="C40" i="14"/>
  <c r="B40" i="14"/>
  <c r="N36" i="14"/>
  <c r="N35" i="14"/>
  <c r="N34" i="14"/>
  <c r="N33" i="14"/>
  <c r="N32" i="14"/>
  <c r="N31" i="14"/>
  <c r="N30" i="14"/>
  <c r="N29" i="14"/>
  <c r="N28" i="14"/>
  <c r="N27" i="14"/>
  <c r="M26" i="14"/>
  <c r="L26" i="14"/>
  <c r="K26" i="14"/>
  <c r="J26" i="14"/>
  <c r="I26" i="14"/>
  <c r="H26" i="14"/>
  <c r="G26" i="14"/>
  <c r="F26" i="14"/>
  <c r="E26" i="14"/>
  <c r="D26" i="14"/>
  <c r="C26" i="14"/>
  <c r="B26" i="14"/>
  <c r="N25" i="14"/>
  <c r="N24" i="14"/>
  <c r="N23" i="14"/>
  <c r="N22" i="14"/>
  <c r="N21" i="14"/>
  <c r="N26" i="14" s="1"/>
  <c r="N19" i="14" s="1"/>
  <c r="M19" i="14"/>
  <c r="L19" i="14"/>
  <c r="K19" i="14"/>
  <c r="J19" i="14"/>
  <c r="I19" i="14"/>
  <c r="H19" i="14"/>
  <c r="G19" i="14"/>
  <c r="F19" i="14"/>
  <c r="E19" i="14"/>
  <c r="D19" i="14"/>
  <c r="C19" i="14"/>
  <c r="B19" i="14"/>
  <c r="N17" i="14"/>
  <c r="N16" i="14"/>
  <c r="N15" i="14"/>
  <c r="N14" i="14"/>
  <c r="N13" i="14"/>
  <c r="N12" i="14"/>
  <c r="N38" i="14" s="1"/>
  <c r="N44" i="14" s="1"/>
  <c r="M12" i="14"/>
  <c r="M38" i="14" s="1"/>
  <c r="M44" i="14" s="1"/>
  <c r="L12" i="14"/>
  <c r="L38" i="14" s="1"/>
  <c r="L44" i="14" s="1"/>
  <c r="K12" i="14"/>
  <c r="K38" i="14" s="1"/>
  <c r="K44" i="14" s="1"/>
  <c r="J12" i="14"/>
  <c r="J38" i="14" s="1"/>
  <c r="J44" i="14" s="1"/>
  <c r="I12" i="14"/>
  <c r="I38" i="14" s="1"/>
  <c r="I44" i="14" s="1"/>
  <c r="H12" i="14"/>
  <c r="H38" i="14" s="1"/>
  <c r="H44" i="14" s="1"/>
  <c r="G12" i="14"/>
  <c r="G38" i="14" s="1"/>
  <c r="G44" i="14" s="1"/>
  <c r="G47" i="14" s="1"/>
  <c r="F12" i="14"/>
  <c r="F38" i="14" s="1"/>
  <c r="F44" i="14" s="1"/>
  <c r="F47" i="14" s="1"/>
  <c r="E12" i="14"/>
  <c r="E38" i="14" s="1"/>
  <c r="E44" i="14" s="1"/>
  <c r="D12" i="14"/>
  <c r="D38" i="14" s="1"/>
  <c r="D44" i="14" s="1"/>
  <c r="C12" i="14"/>
  <c r="C38" i="14" s="1"/>
  <c r="C44" i="14" s="1"/>
  <c r="B12" i="14"/>
  <c r="B38" i="14" s="1"/>
  <c r="B44" i="14" s="1"/>
  <c r="H38" i="13"/>
  <c r="I38" i="13" s="1"/>
  <c r="C38" i="13"/>
  <c r="D38" i="13" s="1"/>
  <c r="C35" i="13"/>
  <c r="M34" i="13"/>
  <c r="L34" i="13"/>
  <c r="K34" i="13"/>
  <c r="J34" i="13"/>
  <c r="I34" i="13"/>
  <c r="H34" i="13"/>
  <c r="G34" i="13"/>
  <c r="F34" i="13"/>
  <c r="E34" i="13"/>
  <c r="D34" i="13"/>
  <c r="C34" i="13"/>
  <c r="B34" i="13"/>
  <c r="M26" i="13"/>
  <c r="L26" i="13"/>
  <c r="K26" i="13"/>
  <c r="J26" i="13"/>
  <c r="I26" i="13"/>
  <c r="H26" i="13"/>
  <c r="G26" i="13"/>
  <c r="F26" i="13"/>
  <c r="E26" i="13"/>
  <c r="D26" i="13"/>
  <c r="C26" i="13"/>
  <c r="B26" i="13"/>
  <c r="M21" i="13"/>
  <c r="L21" i="13"/>
  <c r="K21" i="13"/>
  <c r="J21" i="13"/>
  <c r="I21" i="13"/>
  <c r="H21" i="13"/>
  <c r="G21" i="13"/>
  <c r="F21" i="13"/>
  <c r="E21" i="13"/>
  <c r="D21" i="13"/>
  <c r="C21" i="13"/>
  <c r="B21" i="13"/>
  <c r="B12" i="13" s="1"/>
  <c r="M13" i="13"/>
  <c r="L13" i="13"/>
  <c r="K13" i="13"/>
  <c r="J13" i="13"/>
  <c r="I13" i="13"/>
  <c r="G13" i="13"/>
  <c r="F13" i="13"/>
  <c r="E13" i="13"/>
  <c r="D13" i="13"/>
  <c r="C13" i="13"/>
  <c r="B13" i="13"/>
  <c r="M12" i="13"/>
  <c r="L12" i="13"/>
  <c r="K12" i="13"/>
  <c r="J12" i="13"/>
  <c r="I12" i="13"/>
  <c r="H12" i="13"/>
  <c r="G12" i="13"/>
  <c r="F12" i="13"/>
  <c r="E12" i="13"/>
  <c r="D12" i="13"/>
  <c r="C12" i="13"/>
  <c r="I21" i="12"/>
  <c r="I27" i="2"/>
  <c r="I31" i="2" s="1"/>
  <c r="I37" i="2"/>
  <c r="I21" i="2"/>
  <c r="H21" i="12"/>
  <c r="D39" i="13" l="1"/>
  <c r="D37" i="13" s="1"/>
  <c r="D25" i="13" s="1"/>
  <c r="H39" i="13"/>
  <c r="H37" i="13" s="1"/>
  <c r="H25" i="13" s="1"/>
  <c r="G39" i="13"/>
  <c r="G37" i="13" s="1"/>
  <c r="G25" i="13" s="1"/>
  <c r="F39" i="13"/>
  <c r="B39" i="13"/>
  <c r="B37" i="13" s="1"/>
  <c r="B25" i="13" s="1"/>
  <c r="C39" i="13"/>
  <c r="C37" i="13" s="1"/>
  <c r="C25" i="13" s="1"/>
  <c r="E39" i="13"/>
  <c r="I37" i="13"/>
  <c r="I25" i="13" s="1"/>
  <c r="J38" i="13"/>
  <c r="E38" i="13"/>
  <c r="I39" i="2"/>
  <c r="K38" i="13" l="1"/>
  <c r="J37" i="13"/>
  <c r="J25" i="13" s="1"/>
  <c r="E37" i="13"/>
  <c r="E25" i="13" s="1"/>
  <c r="F38" i="13"/>
  <c r="F37" i="13" s="1"/>
  <c r="F25" i="13" s="1"/>
  <c r="L38" i="13" l="1"/>
  <c r="K37" i="13"/>
  <c r="K25" i="13" s="1"/>
  <c r="L37" i="13" l="1"/>
  <c r="L25" i="13" s="1"/>
  <c r="M38" i="13"/>
  <c r="M37" i="13" s="1"/>
  <c r="M25" i="13" s="1"/>
  <c r="H24" i="2"/>
  <c r="H37" i="2"/>
  <c r="H21" i="2"/>
  <c r="H27" i="2" l="1"/>
  <c r="H31" i="2" s="1"/>
  <c r="H39" i="2"/>
  <c r="G21" i="12" l="1"/>
  <c r="F21" i="12"/>
  <c r="G27" i="2" l="1"/>
  <c r="G31" i="2" s="1"/>
  <c r="G37" i="2"/>
  <c r="G21" i="2"/>
  <c r="F27" i="2"/>
  <c r="F31" i="2" s="1"/>
  <c r="F37" i="2"/>
  <c r="F21" i="2"/>
  <c r="G39" i="2" l="1"/>
  <c r="F39" i="2"/>
  <c r="D21" i="12"/>
  <c r="E21" i="12" l="1"/>
  <c r="E37" i="2" l="1"/>
  <c r="E27" i="2"/>
  <c r="E31" i="2" s="1"/>
  <c r="E21" i="2"/>
  <c r="C21" i="12"/>
  <c r="D37" i="2"/>
  <c r="D27" i="2"/>
  <c r="D31" i="2" s="1"/>
  <c r="D21" i="2"/>
  <c r="C30" i="2"/>
  <c r="E39" i="2" l="1"/>
  <c r="D39" i="2"/>
  <c r="C37" i="2" l="1"/>
  <c r="C27" i="2"/>
  <c r="C31" i="2" s="1"/>
  <c r="C21" i="2"/>
  <c r="C39" i="2" l="1"/>
  <c r="C32" i="11" l="1"/>
  <c r="C33" i="11"/>
  <c r="C23" i="11"/>
  <c r="C27" i="11"/>
  <c r="C17" i="11"/>
  <c r="C35" i="11"/>
  <c r="C39" i="11"/>
  <c r="Q37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Q32" i="11"/>
  <c r="Q31" i="11"/>
  <c r="Q30" i="11"/>
  <c r="Q26" i="11"/>
  <c r="Q25" i="11"/>
  <c r="Q24" i="11"/>
  <c r="O23" i="11"/>
  <c r="O27" i="11"/>
  <c r="N23" i="11"/>
  <c r="N27" i="11"/>
  <c r="M23" i="11"/>
  <c r="M27" i="11"/>
  <c r="M35" i="11"/>
  <c r="L23" i="11"/>
  <c r="L27" i="11"/>
  <c r="K23" i="11"/>
  <c r="K27" i="11"/>
  <c r="J23" i="11"/>
  <c r="J27" i="11"/>
  <c r="I23" i="11"/>
  <c r="I27" i="11"/>
  <c r="I35" i="11"/>
  <c r="H23" i="11"/>
  <c r="H27" i="11"/>
  <c r="G23" i="11"/>
  <c r="G27" i="11"/>
  <c r="F23" i="11"/>
  <c r="F27" i="11"/>
  <c r="E23" i="11"/>
  <c r="E27" i="11"/>
  <c r="E35" i="11"/>
  <c r="D23" i="11"/>
  <c r="D27" i="11"/>
  <c r="Q22" i="11"/>
  <c r="Q21" i="11"/>
  <c r="Q20" i="11"/>
  <c r="O17" i="11"/>
  <c r="N17" i="11"/>
  <c r="M17" i="11"/>
  <c r="L17" i="11"/>
  <c r="L35" i="11"/>
  <c r="K17" i="11"/>
  <c r="J17" i="11"/>
  <c r="I17" i="11"/>
  <c r="H17" i="11"/>
  <c r="H35" i="11"/>
  <c r="G17" i="11"/>
  <c r="F17" i="11"/>
  <c r="E17" i="11"/>
  <c r="D17" i="11"/>
  <c r="Q16" i="11"/>
  <c r="Q15" i="11"/>
  <c r="Q14" i="11"/>
  <c r="Q13" i="11"/>
  <c r="Q12" i="11"/>
  <c r="Q11" i="11"/>
  <c r="Q8" i="11"/>
  <c r="D35" i="11"/>
  <c r="D39" i="11"/>
  <c r="E8" i="11"/>
  <c r="E39" i="11"/>
  <c r="F8" i="11"/>
  <c r="Q23" i="11"/>
  <c r="Q27" i="11"/>
  <c r="Q17" i="11"/>
  <c r="Q33" i="11"/>
  <c r="F35" i="11"/>
  <c r="J35" i="11"/>
  <c r="N35" i="11"/>
  <c r="G35" i="11"/>
  <c r="K35" i="11"/>
  <c r="O35" i="11"/>
  <c r="F39" i="11"/>
  <c r="G8" i="11"/>
  <c r="G39" i="11"/>
  <c r="H8" i="11"/>
  <c r="H39" i="11"/>
  <c r="I8" i="11"/>
  <c r="I39" i="11"/>
  <c r="J8" i="11"/>
  <c r="J39" i="11"/>
  <c r="K8" i="11"/>
  <c r="K39" i="11"/>
  <c r="L8" i="11"/>
  <c r="L39" i="11"/>
  <c r="M8" i="11"/>
  <c r="M39" i="11"/>
  <c r="N8" i="11"/>
  <c r="N39" i="11"/>
  <c r="O8" i="11"/>
  <c r="O39" i="11"/>
  <c r="Q35" i="11"/>
  <c r="Q39" i="11"/>
  <c r="C43" i="2" l="1"/>
  <c r="D12" i="2" s="1"/>
  <c r="D43" i="2" s="1"/>
  <c r="E12" i="2" s="1"/>
  <c r="E43" i="2" s="1"/>
  <c r="F12" i="2" s="1"/>
  <c r="F43" i="2" s="1"/>
  <c r="G12" i="2" s="1"/>
  <c r="G43" i="2" s="1"/>
  <c r="H12" i="2" s="1"/>
  <c r="H43" i="2" s="1"/>
  <c r="I12" i="2" s="1"/>
  <c r="I43" i="2" s="1"/>
</calcChain>
</file>

<file path=xl/sharedStrings.xml><?xml version="1.0" encoding="utf-8"?>
<sst xmlns="http://schemas.openxmlformats.org/spreadsheetml/2006/main" count="180" uniqueCount="123">
  <si>
    <t>Saldo inicial</t>
  </si>
  <si>
    <t>Recebimentos</t>
  </si>
  <si>
    <t>SUS</t>
  </si>
  <si>
    <t>Saúde Suplementar</t>
  </si>
  <si>
    <t>Particulares</t>
  </si>
  <si>
    <t>Subvenções</t>
  </si>
  <si>
    <t>Receitas Financeiras</t>
  </si>
  <si>
    <t>Outros</t>
  </si>
  <si>
    <t>Total</t>
  </si>
  <si>
    <t>Pagamentos de despesas</t>
  </si>
  <si>
    <t>RH Fundacionais</t>
  </si>
  <si>
    <t>RH Complementaristas</t>
  </si>
  <si>
    <t>Provisão para 13º salário</t>
  </si>
  <si>
    <t>Subtotal RH</t>
  </si>
  <si>
    <t>Prestações de serviços (PJ e PF)</t>
  </si>
  <si>
    <t>Materiais de consumo</t>
  </si>
  <si>
    <t>Transferências internas</t>
  </si>
  <si>
    <t>Reembolso de Custos Adm FFM</t>
  </si>
  <si>
    <t>Aportes do Fundo de Investimentos</t>
  </si>
  <si>
    <t>Outras</t>
  </si>
  <si>
    <t>Variação Operacional</t>
  </si>
  <si>
    <t>Pagamentos de bens e investimentos</t>
  </si>
  <si>
    <t>Saldo Final</t>
  </si>
  <si>
    <t>SALDO DO FLUXO DE CAIXA</t>
  </si>
  <si>
    <t>PROVISÃO ACUMULADA PARA 13º SALÁRIO</t>
  </si>
  <si>
    <t>SALDO BANCÁRIO</t>
  </si>
  <si>
    <t>Instituto do Câncer do Estado de São Paulo - ICESP</t>
  </si>
  <si>
    <t>OPERAÇÕES NÃO REALIZADAS EM CONTA BANCÁRIA</t>
  </si>
  <si>
    <t>TOTAL</t>
  </si>
  <si>
    <t>MAR</t>
  </si>
  <si>
    <t>ABR</t>
  </si>
  <si>
    <t>MAI</t>
  </si>
  <si>
    <t>JUN</t>
  </si>
  <si>
    <t>JUL</t>
  </si>
  <si>
    <t>AGO</t>
  </si>
  <si>
    <t>FEV</t>
  </si>
  <si>
    <t>SET</t>
  </si>
  <si>
    <t>OUT</t>
  </si>
  <si>
    <t>NOV</t>
  </si>
  <si>
    <t>DEZ</t>
  </si>
  <si>
    <t>JAN</t>
  </si>
  <si>
    <t>* CGs 88.700, 88.701</t>
  </si>
  <si>
    <t>Fluxos de Caixa de Janeiro a  Fevereiro 2022  (R$ mil)</t>
  </si>
  <si>
    <t>Contrato de Gestão nº 01/2017 - Ano V (fev/2021 a jan/2022)  - Posição Consolidada</t>
  </si>
  <si>
    <t>Subtotal RH*</t>
  </si>
  <si>
    <t>CHEQUES A COMPENSAR</t>
  </si>
  <si>
    <t>AJUSTES BANCÁRIOS A EFETUAR EM PERÍODOS SEGUINTES</t>
  </si>
  <si>
    <t>PAGAMENTOS REALIZADOS PELA CONTA BANCÁRIA CENTRAL DA FFM PENDENTES DE ALOCAÇÃO NA CONTA BANCÁRIA DO CONTRATO</t>
  </si>
  <si>
    <t>* CGs 88710 , 88711, 88712, 88713, 88714</t>
  </si>
  <si>
    <t>INSTITUTO DO CÂNCER DO ESTADO DE SÃO PAULO - ICESP</t>
  </si>
  <si>
    <t>CONTRATO DE GESTÃO N.º 01/2022</t>
  </si>
  <si>
    <t>CONCILIAÇÃO BANCÁRIA (R$ MIL)</t>
  </si>
  <si>
    <t>ANO V - FEV/2026 A JAN/2027</t>
  </si>
  <si>
    <t>ANO V - FEV/2026 A FEV/2027</t>
  </si>
  <si>
    <t>FLUXOS DE CAIXA DE AGOSTO/2026 (R$ mil)</t>
  </si>
  <si>
    <t xml:space="preserve"> CENTROS DE GERENCIAMENTO OPERACIONAIS</t>
  </si>
  <si>
    <t>BALANÇO PATRIMONIAL EM 31/08/2026 (EM R$)</t>
  </si>
  <si>
    <t>SD 28/02/2026</t>
  </si>
  <si>
    <t>SD 31/03/2026</t>
  </si>
  <si>
    <t>SD 30/04/2026</t>
  </si>
  <si>
    <t>SD 31/05/2026</t>
  </si>
  <si>
    <t>SD 30/06/2026</t>
  </si>
  <si>
    <t>SD 31/07/2026</t>
  </si>
  <si>
    <t>SD 31/08/2026</t>
  </si>
  <si>
    <t>SD 30/09/2026</t>
  </si>
  <si>
    <t>SD 31/10/2026</t>
  </si>
  <si>
    <t>SD 30/11/2026</t>
  </si>
  <si>
    <t>SD 31/12/2026</t>
  </si>
  <si>
    <t>SD 31/01/2027</t>
  </si>
  <si>
    <t>ATIVO</t>
  </si>
  <si>
    <t>CIRCULANTE</t>
  </si>
  <si>
    <t>CAIXA</t>
  </si>
  <si>
    <t>SALDOS EM CONTAS BANCÁRIAS</t>
  </si>
  <si>
    <t>APLICAÇÕES FINANCEIRAS</t>
  </si>
  <si>
    <t>CONTAS A RECEBER</t>
  </si>
  <si>
    <t>ESTOQUES</t>
  </si>
  <si>
    <t>DESPESAS ANTECIPADAS</t>
  </si>
  <si>
    <t>OUTROS CRÉDITOS</t>
  </si>
  <si>
    <t>ATIVO NÃO CIRCULANTE</t>
  </si>
  <si>
    <t>DEPÓSITOS RECURSAIS TRABALHISTAS</t>
  </si>
  <si>
    <t>IMOBILIZADO E INTANGÍVEL</t>
  </si>
  <si>
    <t>PASSIVO</t>
  </si>
  <si>
    <t>FORNECEDORES</t>
  </si>
  <si>
    <t>SERVIÇOS DE TERCEIROS</t>
  </si>
  <si>
    <t>OBRIGAÇÕES SOCIAIS E TRABALHISTAS</t>
  </si>
  <si>
    <t>OBRIGAÇÕES FISCAIS</t>
  </si>
  <si>
    <t>RECEITAS DIFERIDAS</t>
  </si>
  <si>
    <t>SALDO CREDOR DE REPASSES</t>
  </si>
  <si>
    <t>OUTRAS OBRIGAÇÕES</t>
  </si>
  <si>
    <t>PASSIVO NÃO CIRCULANTE</t>
  </si>
  <si>
    <t>PROVISÃO PARA RISCOS FISCAIS, TRABALHISTAS E CÍVEIS</t>
  </si>
  <si>
    <t>PATRIMÔNIO LÍQUIDO</t>
  </si>
  <si>
    <t>RESULTADO ACUMULADO</t>
  </si>
  <si>
    <t>RESULTADO DO PERÍODO</t>
  </si>
  <si>
    <t>DEMONSTRAÇÃO DOS RESULTADOS EM AGOSTO/26 (EM R$)</t>
  </si>
  <si>
    <t>RECEITAS OPERACIONAIS</t>
  </si>
  <si>
    <t>CONTRATO DE GESTÃO Nº 01/2022</t>
  </si>
  <si>
    <t>REPASSE MEDICAMENTOS - MS</t>
  </si>
  <si>
    <t>DOAÇÕES</t>
  </si>
  <si>
    <t>SUBVENÇÕES INVESTIMENTOS</t>
  </si>
  <si>
    <t>OUTRAS RECEITAS</t>
  </si>
  <si>
    <t>DESPESAS OPERACIONAIS</t>
  </si>
  <si>
    <t>PESSOAL</t>
  </si>
  <si>
    <t>SALÁRIOS</t>
  </si>
  <si>
    <t>PROVISÕES PARA FÉRIAS</t>
  </si>
  <si>
    <t>BENEFÍCIOS</t>
  </si>
  <si>
    <t>PROVISÕES PARA 13º SALÁRIO</t>
  </si>
  <si>
    <t>ENCARGOS SOCIAIS</t>
  </si>
  <si>
    <t>TOTAL PESSOAL</t>
  </si>
  <si>
    <t>MATERIAIS PARA CONSUMO</t>
  </si>
  <si>
    <t>SERVIÇOS PROFISSIONAIS</t>
  </si>
  <si>
    <t xml:space="preserve">REPASSES HCFMUSP - SERV. PRESTADOS </t>
  </si>
  <si>
    <t>UTILIDADES E SERVIÇOS</t>
  </si>
  <si>
    <t>ALUGUÉIS DE EQUIPAMENTOS E IMÓVEIS</t>
  </si>
  <si>
    <t>PERDAS ESTIMADAS CRÉDITO LIQ DUVIDOSA</t>
  </si>
  <si>
    <t>PROVISÕES PARA RISCOS TRABALHISTAS</t>
  </si>
  <si>
    <t>DEPRECIAÇÕES E AMORTIZAÇÕES</t>
  </si>
  <si>
    <t>RESULTADO NA BAIXA DE IMOBILIZADO</t>
  </si>
  <si>
    <t>OUTRAS DESPESAS</t>
  </si>
  <si>
    <t>RESULTADO OPERACIONAL</t>
  </si>
  <si>
    <t>RESULTADOS FINANCEIROS LÍQUIDOS</t>
  </si>
  <si>
    <t>RECEITAS FINANCEIRAS</t>
  </si>
  <si>
    <t>DESPESAS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</si>
</sst>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 ;[Red]\-#,##0\ "/>
    <numFmt numFmtId="165" formatCode="#,##0_ ;\-#,##0\ "/>
    <numFmt numFmtId="166" formatCode="_(* #,##0.00_);_(* \(#,##0.00\);_(* &quot;-&quot;??_);_(@_)"/>
    <numFmt numFmtId="167" formatCode="_(* #,##0_);_(* \(#,##0\);_(* &quot;-&quot;??_);_(@_)"/>
    <numFmt numFmtId="168" formatCode="_-* #,##0_-;\-* #,##0_-;_-* &quot;-&quot;??_-;_-@_-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Franklin Gothic Medium"/>
      <family val="2"/>
    </font>
    <font>
      <sz val="16"/>
      <color theme="9" tint="-0.249977111117893"/>
      <name val="Franklin Gothic Medium"/>
      <family val="2"/>
    </font>
    <font>
      <sz val="10"/>
      <color theme="1"/>
      <name val="Franklin Gothic Medium"/>
      <family val="2"/>
    </font>
    <font>
      <sz val="10"/>
      <color theme="1"/>
      <name val="Calibri"/>
      <family val="2"/>
      <scheme val="minor"/>
    </font>
    <font>
      <sz val="12"/>
      <color theme="9" tint="-0.249977111117893"/>
      <name val="Franklin Gothic Medium"/>
      <family val="2"/>
    </font>
    <font>
      <sz val="8"/>
      <color theme="1"/>
      <name val="Calibri"/>
      <family val="2"/>
      <scheme val="minor"/>
    </font>
    <font>
      <b/>
      <sz val="11"/>
      <name val="Franklin Gothic Medium"/>
      <family val="2"/>
    </font>
    <font>
      <b/>
      <sz val="11"/>
      <color theme="1"/>
      <name val="Franklin Gothic Medium"/>
      <family val="2"/>
    </font>
    <font>
      <sz val="11"/>
      <color theme="1" tint="0.249977111117893"/>
      <name val="Franklin Gothic Medium"/>
      <family val="2"/>
    </font>
    <font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Franklin Gothic Medium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16"/>
      <color theme="1"/>
      <name val="Franklin Gothic Medium"/>
      <family val="2"/>
    </font>
    <font>
      <sz val="8"/>
      <name val="Calibri"/>
      <family val="2"/>
      <scheme val="minor"/>
    </font>
    <font>
      <sz val="11"/>
      <color rgb="FFFF0000"/>
      <name val="Franklin Gothic Medium"/>
      <family val="2"/>
    </font>
    <font>
      <b/>
      <sz val="14"/>
      <color rgb="FF548235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sz val="11"/>
      <color rgb="FFC63527"/>
      <name val="Verdana"/>
      <family val="2"/>
    </font>
    <font>
      <sz val="1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indexed="8"/>
      <name val="Arial"/>
      <family val="2"/>
    </font>
    <font>
      <b/>
      <sz val="12"/>
      <color rgb="FF548235"/>
      <name val="Verdana"/>
      <family val="2"/>
    </font>
    <font>
      <b/>
      <sz val="10"/>
      <name val="Verdana"/>
      <family val="2"/>
    </font>
    <font>
      <b/>
      <sz val="10"/>
      <name val="Franklin Gothic Medium"/>
      <family val="2"/>
    </font>
    <font>
      <b/>
      <u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 tint="0.249977111117893"/>
      <name val="Franklin Gothic Medium"/>
      <family val="2"/>
    </font>
    <font>
      <b/>
      <sz val="10"/>
      <color theme="1"/>
      <name val="Verdana"/>
      <family val="2"/>
    </font>
    <font>
      <b/>
      <sz val="10"/>
      <color theme="1"/>
      <name val="Franklin Gothic Medium"/>
      <family val="2"/>
    </font>
    <font>
      <sz val="8"/>
      <color indexed="8"/>
      <name val="Verdana"/>
      <family val="2"/>
    </font>
    <font>
      <sz val="10"/>
      <color indexed="8"/>
      <name val="MS Sans Serif"/>
    </font>
    <font>
      <sz val="12"/>
      <color rgb="FF548235"/>
      <name val="Verdana"/>
      <family val="2"/>
    </font>
    <font>
      <b/>
      <sz val="8"/>
      <color indexed="8"/>
      <name val="Verdana"/>
      <family val="2"/>
    </font>
    <font>
      <sz val="10"/>
      <color indexed="8"/>
      <name val="ARIAL"/>
      <charset val="1"/>
    </font>
    <font>
      <b/>
      <sz val="8"/>
      <color theme="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A4C8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A8AA"/>
        <bgColor indexed="64"/>
      </patternFill>
    </fill>
  </fills>
  <borders count="13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/>
      <top/>
      <bottom style="medium">
        <color theme="9" tint="-0.249977111117893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</borders>
  <cellStyleXfs count="7">
    <xf numFmtId="0" fontId="0" fillId="0" borderId="0"/>
    <xf numFmtId="166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28" fillId="0" borderId="0">
      <alignment vertical="top"/>
    </xf>
    <xf numFmtId="43" fontId="38" fillId="0" borderId="0" applyFont="0" applyFill="0" applyBorder="0" applyAlignment="0" applyProtection="0"/>
    <xf numFmtId="166" fontId="28" fillId="0" borderId="0" applyFont="0" applyFill="0" applyBorder="0" applyAlignment="0" applyProtection="0">
      <alignment vertical="top"/>
    </xf>
    <xf numFmtId="0" fontId="41" fillId="0" borderId="0">
      <alignment vertical="top"/>
    </xf>
  </cellStyleXfs>
  <cellXfs count="1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38" fontId="8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horizontal="left" vertical="center" indent="2"/>
    </xf>
    <xf numFmtId="0" fontId="10" fillId="0" borderId="0" xfId="0" applyFont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8" fillId="2" borderId="4" xfId="0" applyFont="1" applyFill="1" applyBorder="1" applyAlignment="1">
      <alignment horizontal="left" vertical="center" indent="2"/>
    </xf>
    <xf numFmtId="164" fontId="8" fillId="2" borderId="5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64" fontId="9" fillId="0" borderId="0" xfId="0" applyNumberFormat="1" applyFont="1" applyAlignment="1">
      <alignment vertical="center"/>
    </xf>
    <xf numFmtId="165" fontId="10" fillId="0" borderId="5" xfId="0" applyNumberFormat="1" applyFont="1" applyBorder="1" applyAlignment="1">
      <alignment vertical="center"/>
    </xf>
    <xf numFmtId="0" fontId="10" fillId="2" borderId="4" xfId="0" applyFont="1" applyFill="1" applyBorder="1" applyAlignment="1">
      <alignment horizontal="left" vertical="center" indent="3"/>
    </xf>
    <xf numFmtId="165" fontId="8" fillId="2" borderId="5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3" borderId="4" xfId="0" applyFont="1" applyFill="1" applyBorder="1" applyAlignment="1">
      <alignment vertical="center"/>
    </xf>
    <xf numFmtId="164" fontId="8" fillId="3" borderId="5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2" borderId="4" xfId="0" applyFont="1" applyFill="1" applyBorder="1" applyAlignment="1">
      <alignment horizontal="left" vertical="center"/>
    </xf>
    <xf numFmtId="165" fontId="13" fillId="2" borderId="5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8" fillId="3" borderId="6" xfId="0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indent="2"/>
    </xf>
    <xf numFmtId="165" fontId="19" fillId="2" borderId="5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12" xfId="0" applyFont="1" applyBorder="1" applyAlignment="1">
      <alignment vertical="center"/>
    </xf>
    <xf numFmtId="0" fontId="23" fillId="0" borderId="4" xfId="0" applyFont="1" applyBorder="1" applyAlignment="1">
      <alignment horizontal="left" vertical="center" indent="2"/>
    </xf>
    <xf numFmtId="0" fontId="22" fillId="5" borderId="4" xfId="0" applyFont="1" applyFill="1" applyBorder="1" applyAlignment="1">
      <alignment horizontal="left" vertical="center" indent="2"/>
    </xf>
    <xf numFmtId="164" fontId="22" fillId="5" borderId="5" xfId="0" applyNumberFormat="1" applyFont="1" applyFill="1" applyBorder="1" applyAlignment="1">
      <alignment vertical="center"/>
    </xf>
    <xf numFmtId="0" fontId="24" fillId="6" borderId="4" xfId="0" applyFont="1" applyFill="1" applyBorder="1" applyAlignment="1">
      <alignment horizontal="left" vertical="center" indent="3"/>
    </xf>
    <xf numFmtId="165" fontId="24" fillId="6" borderId="5" xfId="0" applyNumberFormat="1" applyFont="1" applyFill="1" applyBorder="1" applyAlignment="1">
      <alignment vertical="center"/>
    </xf>
    <xf numFmtId="165" fontId="22" fillId="5" borderId="5" xfId="0" applyNumberFormat="1" applyFont="1" applyFill="1" applyBorder="1" applyAlignment="1">
      <alignment vertical="center"/>
    </xf>
    <xf numFmtId="0" fontId="22" fillId="6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4" fillId="6" borderId="0" xfId="0" applyFont="1" applyFill="1" applyAlignment="1">
      <alignment vertical="center"/>
    </xf>
    <xf numFmtId="0" fontId="22" fillId="6" borderId="4" xfId="0" applyFont="1" applyFill="1" applyBorder="1" applyAlignment="1">
      <alignment vertical="center"/>
    </xf>
    <xf numFmtId="164" fontId="22" fillId="6" borderId="5" xfId="0" applyNumberFormat="1" applyFont="1" applyFill="1" applyBorder="1" applyAlignment="1">
      <alignment vertical="center"/>
    </xf>
    <xf numFmtId="164" fontId="23" fillId="0" borderId="5" xfId="0" applyNumberFormat="1" applyFont="1" applyBorder="1" applyAlignment="1">
      <alignment vertical="center"/>
    </xf>
    <xf numFmtId="0" fontId="21" fillId="0" borderId="9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38" fontId="22" fillId="0" borderId="10" xfId="0" applyNumberFormat="1" applyFont="1" applyBorder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26" fillId="0" borderId="2" xfId="0" applyFont="1" applyBorder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3" fillId="0" borderId="11" xfId="0" applyNumberFormat="1" applyFont="1" applyBorder="1" applyAlignment="1">
      <alignment vertical="center"/>
    </xf>
    <xf numFmtId="165" fontId="23" fillId="0" borderId="11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30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38" fontId="30" fillId="0" borderId="2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2" fillId="0" borderId="0" xfId="0" applyFont="1" applyAlignment="1">
      <alignment horizontal="left" vertical="center" indent="1"/>
    </xf>
    <xf numFmtId="0" fontId="33" fillId="0" borderId="0" xfId="0" applyFont="1" applyAlignment="1">
      <alignment vertical="center"/>
    </xf>
    <xf numFmtId="3" fontId="33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33" fillId="0" borderId="8" xfId="0" applyFont="1" applyBorder="1" applyAlignment="1">
      <alignment horizontal="left" vertical="center" indent="2"/>
    </xf>
    <xf numFmtId="3" fontId="33" fillId="0" borderId="8" xfId="0" applyNumberFormat="1" applyFont="1" applyBorder="1" applyAlignment="1">
      <alignment vertical="center"/>
    </xf>
    <xf numFmtId="0" fontId="33" fillId="0" borderId="4" xfId="0" applyFont="1" applyBorder="1" applyAlignment="1">
      <alignment horizontal="left" vertical="center" wrapText="1" indent="3"/>
    </xf>
    <xf numFmtId="3" fontId="33" fillId="0" borderId="5" xfId="0" applyNumberFormat="1" applyFont="1" applyBorder="1" applyAlignment="1">
      <alignment vertical="center"/>
    </xf>
    <xf numFmtId="0" fontId="35" fillId="0" borderId="0" xfId="0" applyFont="1" applyAlignment="1">
      <alignment horizontal="left" vertical="center" indent="2"/>
    </xf>
    <xf numFmtId="0" fontId="35" fillId="0" borderId="0" xfId="0" applyFont="1" applyAlignment="1">
      <alignment vertical="center"/>
    </xf>
    <xf numFmtId="3" fontId="35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0" fillId="7" borderId="6" xfId="0" applyFont="1" applyFill="1" applyBorder="1" applyAlignment="1">
      <alignment vertical="center"/>
    </xf>
    <xf numFmtId="0" fontId="30" fillId="7" borderId="0" xfId="0" applyFont="1" applyFill="1" applyAlignment="1">
      <alignment vertical="center"/>
    </xf>
    <xf numFmtId="164" fontId="30" fillId="7" borderId="7" xfId="0" applyNumberFormat="1" applyFont="1" applyFill="1" applyBorder="1" applyAlignment="1">
      <alignment vertical="center"/>
    </xf>
    <xf numFmtId="165" fontId="23" fillId="0" borderId="5" xfId="0" applyNumberFormat="1" applyFont="1" applyBorder="1" applyAlignment="1">
      <alignment vertical="center"/>
    </xf>
    <xf numFmtId="0" fontId="29" fillId="0" borderId="0" xfId="3" applyFont="1" applyAlignment="1">
      <alignment vertical="center"/>
    </xf>
    <xf numFmtId="4" fontId="23" fillId="0" borderId="11" xfId="0" applyNumberFormat="1" applyFont="1" applyBorder="1" applyAlignment="1">
      <alignment vertical="center"/>
    </xf>
    <xf numFmtId="0" fontId="37" fillId="0" borderId="0" xfId="3" applyFont="1" applyAlignment="1">
      <alignment vertical="center"/>
    </xf>
    <xf numFmtId="43" fontId="37" fillId="0" borderId="0" xfId="4" applyFont="1" applyFill="1" applyBorder="1" applyAlignment="1" applyProtection="1">
      <alignment horizontal="right" vertical="center"/>
    </xf>
    <xf numFmtId="166" fontId="37" fillId="0" borderId="0" xfId="5" applyFont="1" applyAlignment="1">
      <alignment vertical="center"/>
    </xf>
    <xf numFmtId="0" fontId="39" fillId="0" borderId="0" xfId="3" applyFont="1" applyAlignment="1">
      <alignment vertical="center"/>
    </xf>
    <xf numFmtId="166" fontId="39" fillId="0" borderId="0" xfId="5" applyFont="1" applyAlignment="1">
      <alignment vertical="center"/>
    </xf>
    <xf numFmtId="4" fontId="29" fillId="0" borderId="0" xfId="3" applyNumberFormat="1" applyFont="1" applyAlignment="1">
      <alignment horizontal="center" vertical="center"/>
    </xf>
    <xf numFmtId="166" fontId="29" fillId="0" borderId="0" xfId="5" applyFont="1" applyAlignment="1">
      <alignment vertical="center"/>
    </xf>
    <xf numFmtId="43" fontId="40" fillId="0" borderId="0" xfId="4" applyFont="1" applyAlignment="1">
      <alignment horizontal="right" vertical="center"/>
    </xf>
    <xf numFmtId="4" fontId="37" fillId="0" borderId="0" xfId="4" applyNumberFormat="1" applyFont="1" applyFill="1" applyAlignment="1">
      <alignment horizontal="right" vertical="center"/>
    </xf>
    <xf numFmtId="4" fontId="37" fillId="0" borderId="0" xfId="3" applyNumberFormat="1" applyFont="1" applyAlignment="1">
      <alignment vertical="center"/>
    </xf>
    <xf numFmtId="0" fontId="40" fillId="0" borderId="0" xfId="3" applyFont="1" applyAlignment="1">
      <alignment horizontal="center" vertical="center"/>
    </xf>
    <xf numFmtId="0" fontId="42" fillId="8" borderId="0" xfId="6" applyFont="1" applyFill="1" applyAlignment="1">
      <alignment horizontal="right" vertical="center"/>
    </xf>
    <xf numFmtId="0" fontId="42" fillId="8" borderId="0" xfId="6" applyFont="1" applyFill="1" applyAlignment="1">
      <alignment horizontal="center" vertical="center"/>
    </xf>
    <xf numFmtId="0" fontId="43" fillId="9" borderId="0" xfId="3" applyFont="1" applyFill="1" applyAlignment="1">
      <alignment vertical="center"/>
    </xf>
    <xf numFmtId="3" fontId="43" fillId="9" borderId="0" xfId="4" applyNumberFormat="1" applyFont="1" applyFill="1" applyAlignment="1">
      <alignment horizontal="right" vertical="center"/>
    </xf>
    <xf numFmtId="0" fontId="43" fillId="10" borderId="0" xfId="3" applyFont="1" applyFill="1" applyAlignment="1">
      <alignment vertical="center"/>
    </xf>
    <xf numFmtId="3" fontId="43" fillId="10" borderId="0" xfId="4" applyNumberFormat="1" applyFont="1" applyFill="1" applyAlignment="1">
      <alignment horizontal="right" vertical="center"/>
    </xf>
    <xf numFmtId="0" fontId="44" fillId="0" borderId="0" xfId="3" applyFont="1" applyAlignment="1">
      <alignment horizontal="left" vertical="center" indent="1"/>
    </xf>
    <xf numFmtId="3" fontId="44" fillId="0" borderId="0" xfId="4" applyNumberFormat="1" applyFont="1" applyFill="1" applyAlignment="1">
      <alignment horizontal="right" vertical="center"/>
    </xf>
    <xf numFmtId="167" fontId="44" fillId="0" borderId="0" xfId="5" applyNumberFormat="1" applyFont="1" applyFill="1" applyAlignment="1">
      <alignment horizontal="right" vertical="center"/>
    </xf>
    <xf numFmtId="166" fontId="44" fillId="0" borderId="0" xfId="5" applyFont="1" applyFill="1" applyAlignment="1">
      <alignment horizontal="right" vertical="center"/>
    </xf>
    <xf numFmtId="167" fontId="44" fillId="0" borderId="0" xfId="4" applyNumberFormat="1" applyFont="1" applyFill="1" applyAlignment="1">
      <alignment horizontal="right" vertical="center"/>
    </xf>
    <xf numFmtId="4" fontId="44" fillId="0" borderId="0" xfId="4" applyNumberFormat="1" applyFont="1" applyFill="1" applyAlignment="1">
      <alignment horizontal="right" vertical="center"/>
    </xf>
    <xf numFmtId="166" fontId="37" fillId="0" borderId="0" xfId="5" applyFont="1" applyFill="1" applyAlignment="1">
      <alignment vertical="center"/>
    </xf>
    <xf numFmtId="3" fontId="37" fillId="0" borderId="0" xfId="3" applyNumberFormat="1" applyFont="1" applyAlignment="1">
      <alignment vertical="center"/>
    </xf>
    <xf numFmtId="17" fontId="42" fillId="8" borderId="0" xfId="6" applyNumberFormat="1" applyFont="1" applyFill="1" applyAlignment="1">
      <alignment horizontal="right" vertical="center"/>
    </xf>
    <xf numFmtId="168" fontId="43" fillId="9" borderId="0" xfId="4" applyNumberFormat="1" applyFont="1" applyFill="1" applyAlignment="1">
      <alignment horizontal="right" vertical="center"/>
    </xf>
    <xf numFmtId="168" fontId="44" fillId="0" borderId="0" xfId="4" applyNumberFormat="1" applyFont="1" applyFill="1" applyAlignment="1">
      <alignment horizontal="right" vertical="center"/>
    </xf>
    <xf numFmtId="3" fontId="44" fillId="0" borderId="0" xfId="3" applyNumberFormat="1" applyFont="1" applyAlignment="1">
      <alignment vertical="center"/>
    </xf>
    <xf numFmtId="168" fontId="44" fillId="0" borderId="0" xfId="5" applyNumberFormat="1" applyFont="1" applyFill="1" applyAlignment="1">
      <alignment horizontal="right" vertical="center"/>
    </xf>
    <xf numFmtId="168" fontId="44" fillId="0" borderId="0" xfId="4" applyNumberFormat="1" applyFont="1" applyAlignment="1">
      <alignment horizontal="right" vertical="center"/>
    </xf>
    <xf numFmtId="43" fontId="44" fillId="0" borderId="0" xfId="4" applyFont="1" applyAlignment="1">
      <alignment horizontal="right" vertical="center"/>
    </xf>
    <xf numFmtId="3" fontId="44" fillId="0" borderId="0" xfId="4" applyNumberFormat="1" applyFont="1" applyAlignment="1">
      <alignment horizontal="right" vertical="center"/>
    </xf>
    <xf numFmtId="0" fontId="44" fillId="0" borderId="0" xfId="3" applyFont="1" applyAlignment="1">
      <alignment vertical="center"/>
    </xf>
    <xf numFmtId="0" fontId="43" fillId="11" borderId="0" xfId="3" applyFont="1" applyFill="1" applyAlignment="1">
      <alignment horizontal="left" vertical="center" indent="1"/>
    </xf>
    <xf numFmtId="168" fontId="43" fillId="0" borderId="0" xfId="4" applyNumberFormat="1" applyFont="1" applyFill="1" applyAlignment="1">
      <alignment horizontal="right" vertical="center"/>
    </xf>
    <xf numFmtId="3" fontId="43" fillId="0" borderId="0" xfId="4" applyNumberFormat="1" applyFont="1" applyFill="1" applyAlignment="1">
      <alignment horizontal="right" vertical="center"/>
    </xf>
    <xf numFmtId="0" fontId="44" fillId="0" borderId="0" xfId="3" applyFont="1" applyAlignment="1">
      <alignment horizontal="left" vertical="center" indent="2"/>
    </xf>
    <xf numFmtId="0" fontId="43" fillId="0" borderId="0" xfId="3" applyFont="1" applyAlignment="1">
      <alignment horizontal="left" vertical="center" indent="1"/>
    </xf>
    <xf numFmtId="0" fontId="43" fillId="0" borderId="0" xfId="3" applyFont="1" applyAlignment="1">
      <alignment vertical="center"/>
    </xf>
    <xf numFmtId="0" fontId="43" fillId="12" borderId="0" xfId="3" applyFont="1" applyFill="1" applyAlignment="1">
      <alignment vertical="center"/>
    </xf>
    <xf numFmtId="168" fontId="43" fillId="12" borderId="0" xfId="4" applyNumberFormat="1" applyFont="1" applyFill="1" applyAlignment="1">
      <alignment horizontal="right" vertical="center"/>
    </xf>
    <xf numFmtId="3" fontId="43" fillId="12" borderId="0" xfId="4" applyNumberFormat="1" applyFont="1" applyFill="1" applyAlignment="1">
      <alignment horizontal="right" vertical="center"/>
    </xf>
    <xf numFmtId="0" fontId="45" fillId="13" borderId="0" xfId="3" applyFont="1" applyFill="1" applyAlignment="1">
      <alignment vertical="center"/>
    </xf>
    <xf numFmtId="168" fontId="45" fillId="13" borderId="0" xfId="4" applyNumberFormat="1" applyFont="1" applyFill="1" applyAlignment="1">
      <alignment horizontal="right" vertical="center"/>
    </xf>
    <xf numFmtId="3" fontId="45" fillId="13" borderId="0" xfId="4" applyNumberFormat="1" applyFont="1" applyFill="1" applyAlignment="1">
      <alignment horizontal="right" vertical="center"/>
    </xf>
    <xf numFmtId="166" fontId="44" fillId="0" borderId="0" xfId="5" applyFont="1" applyFill="1" applyAlignment="1">
      <alignment vertical="center"/>
    </xf>
    <xf numFmtId="0" fontId="37" fillId="0" borderId="0" xfId="3" applyFont="1" applyAlignment="1">
      <alignment horizontal="left" vertical="top" wrapText="1"/>
    </xf>
    <xf numFmtId="166" fontId="37" fillId="0" borderId="0" xfId="5" applyFont="1" applyAlignment="1">
      <alignment horizontal="left" vertical="top" wrapText="1"/>
    </xf>
    <xf numFmtId="4" fontId="44" fillId="0" borderId="0" xfId="3" applyNumberFormat="1" applyFont="1" applyAlignment="1">
      <alignment vertical="center"/>
    </xf>
    <xf numFmtId="166" fontId="46" fillId="0" borderId="0" xfId="5" applyFont="1" applyFill="1" applyAlignment="1">
      <alignment vertical="center"/>
    </xf>
    <xf numFmtId="4" fontId="46" fillId="0" borderId="0" xfId="3" applyNumberFormat="1" applyFont="1" applyAlignment="1">
      <alignment vertical="center"/>
    </xf>
    <xf numFmtId="0" fontId="46" fillId="0" borderId="0" xfId="3" applyFont="1" applyAlignment="1">
      <alignment vertical="center"/>
    </xf>
    <xf numFmtId="166" fontId="44" fillId="0" borderId="0" xfId="5" applyFont="1" applyAlignment="1">
      <alignment vertical="center"/>
    </xf>
    <xf numFmtId="0" fontId="2" fillId="0" borderId="0" xfId="0" applyFont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0" xfId="3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7">
    <cellStyle name="Normal" xfId="0" builtinId="0"/>
    <cellStyle name="Normal 2" xfId="6" xr:uid="{4109152B-02C8-4EBB-AD94-CD269C152A33}"/>
    <cellStyle name="Normal 2 4 2" xfId="3" xr:uid="{AE5A92B7-84AA-423C-B3C8-B8C04167B71B}"/>
    <cellStyle name="Separador de milhares 3" xfId="1" xr:uid="{00000000-0005-0000-0000-000001000000}"/>
    <cellStyle name="Separador de milhares 4" xfId="2" xr:uid="{00000000-0005-0000-0000-000002000000}"/>
    <cellStyle name="Vírgula 2" xfId="4" xr:uid="{6BC35C13-ADFC-48CB-ABF4-5D987977B649}"/>
    <cellStyle name="Vírgula 3" xfId="5" xr:uid="{1516A9C8-A0AC-4908-BA81-D6DE224F3213}"/>
  </cellStyles>
  <dxfs count="0"/>
  <tableStyles count="0" defaultTableStyle="TableStyleMedium2" defaultPivotStyle="PivotStyleLight16"/>
  <colors>
    <mruColors>
      <color rgb="FF3333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0</xdr:colOff>
      <xdr:row>0</xdr:row>
      <xdr:rowOff>790575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B87A57-E272-4791-A340-50B138B2E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249275" cy="790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0</xdr:row>
      <xdr:rowOff>848200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249F64-C364-4C92-9002-225ED64A2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175" cy="84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0</xdr:rowOff>
    </xdr:from>
    <xdr:to>
      <xdr:col>9</xdr:col>
      <xdr:colOff>-1</xdr:colOff>
      <xdr:row>0</xdr:row>
      <xdr:rowOff>898071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AD0223-631D-41A0-B347-75484C19B0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40821" y="0"/>
          <a:ext cx="16042821" cy="8980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87358</xdr:colOff>
      <xdr:row>0</xdr:row>
      <xdr:rowOff>0</xdr:rowOff>
    </xdr:from>
    <xdr:to>
      <xdr:col>9</xdr:col>
      <xdr:colOff>17418</xdr:colOff>
      <xdr:row>0</xdr:row>
      <xdr:rowOff>855617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0149BD-75F7-4310-99CE-3997C183FA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87358" y="0"/>
          <a:ext cx="13111571" cy="8594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B9CA-81EA-4E1C-B777-FED42A914154}">
  <dimension ref="A1:Q56"/>
  <sheetViews>
    <sheetView showGridLines="0" tabSelected="1" zoomScale="80" zoomScaleNormal="80" workbookViewId="0">
      <pane ySplit="10" topLeftCell="A11" activePane="bottomLeft" state="frozen"/>
      <selection activeCell="B31" sqref="B31"/>
      <selection pane="bottomLeft" activeCell="A6" sqref="A6:M6"/>
    </sheetView>
  </sheetViews>
  <sheetFormatPr defaultColWidth="6.85546875" defaultRowHeight="15" customHeight="1" x14ac:dyDescent="0.25"/>
  <cols>
    <col min="1" max="1" width="65.7109375" style="91" customWidth="1"/>
    <col min="2" max="2" width="20.7109375" style="114" customWidth="1"/>
    <col min="3" max="4" width="20.7109375" style="91" customWidth="1"/>
    <col min="5" max="8" width="17.7109375" style="91" customWidth="1"/>
    <col min="9" max="10" width="17.7109375" style="91" hidden="1" customWidth="1"/>
    <col min="11" max="13" width="18.7109375" style="91" hidden="1" customWidth="1"/>
    <col min="14" max="14" width="2.7109375" style="91" customWidth="1"/>
    <col min="15" max="15" width="14" style="91" customWidth="1"/>
    <col min="16" max="16" width="6.85546875" style="91"/>
    <col min="17" max="17" width="8.5703125" style="93" bestFit="1" customWidth="1"/>
    <col min="18" max="16384" width="6.85546875" style="91"/>
  </cols>
  <sheetData>
    <row r="1" spans="1:17" ht="69.95" customHeight="1" x14ac:dyDescent="0.25">
      <c r="B1" s="92"/>
    </row>
    <row r="2" spans="1:17" s="94" customFormat="1" ht="24" customHeight="1" x14ac:dyDescent="0.25">
      <c r="A2" s="151" t="s">
        <v>49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Q2" s="95"/>
    </row>
    <row r="3" spans="1:17" s="94" customFormat="1" ht="15" customHeight="1" x14ac:dyDescent="0.25">
      <c r="A3" s="148" t="s">
        <v>50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Q3" s="95"/>
    </row>
    <row r="4" spans="1:17" s="94" customFormat="1" ht="15" customHeight="1" x14ac:dyDescent="0.25">
      <c r="A4" s="146" t="s">
        <v>52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Q4" s="95"/>
    </row>
    <row r="5" spans="1:17" s="94" customFormat="1" ht="1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Q5" s="95"/>
    </row>
    <row r="6" spans="1:17" s="94" customFormat="1" ht="15" customHeight="1" x14ac:dyDescent="0.25">
      <c r="A6" s="148" t="s">
        <v>55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Q6" s="95"/>
    </row>
    <row r="7" spans="1:17" s="94" customFormat="1" ht="18" customHeight="1" x14ac:dyDescent="0.25">
      <c r="N7" s="96"/>
      <c r="Q7" s="95"/>
    </row>
    <row r="8" spans="1:17" s="89" customFormat="1" ht="18" customHeight="1" x14ac:dyDescent="0.25">
      <c r="A8" s="146" t="s">
        <v>56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Q8" s="97"/>
    </row>
    <row r="9" spans="1:17" ht="18" customHeight="1" x14ac:dyDescent="0.25">
      <c r="B9" s="98"/>
      <c r="C9" s="98"/>
      <c r="D9" s="98"/>
      <c r="E9" s="98"/>
      <c r="F9" s="98"/>
      <c r="G9" s="99"/>
      <c r="H9" s="98"/>
      <c r="I9" s="98"/>
      <c r="J9" s="98"/>
      <c r="K9" s="98"/>
      <c r="L9" s="98"/>
      <c r="N9" s="100"/>
    </row>
    <row r="10" spans="1:17" ht="18" customHeight="1" x14ac:dyDescent="0.25">
      <c r="A10" s="101"/>
      <c r="B10" s="102" t="s">
        <v>57</v>
      </c>
      <c r="C10" s="103" t="s">
        <v>58</v>
      </c>
      <c r="D10" s="103" t="s">
        <v>59</v>
      </c>
      <c r="E10" s="103" t="s">
        <v>60</v>
      </c>
      <c r="F10" s="103" t="s">
        <v>61</v>
      </c>
      <c r="G10" s="103" t="s">
        <v>62</v>
      </c>
      <c r="H10" s="103" t="s">
        <v>63</v>
      </c>
      <c r="I10" s="103" t="s">
        <v>64</v>
      </c>
      <c r="J10" s="103" t="s">
        <v>65</v>
      </c>
      <c r="K10" s="103" t="s">
        <v>66</v>
      </c>
      <c r="L10" s="103" t="s">
        <v>67</v>
      </c>
      <c r="M10" s="103" t="s">
        <v>68</v>
      </c>
    </row>
    <row r="11" spans="1:17" ht="18" customHeight="1" x14ac:dyDescent="0.25">
      <c r="B11" s="91"/>
    </row>
    <row r="12" spans="1:17" ht="17.100000000000001" customHeight="1" x14ac:dyDescent="0.25">
      <c r="A12" s="104" t="s">
        <v>69</v>
      </c>
      <c r="B12" s="105">
        <f t="shared" ref="B12:M12" si="0">B13+B21</f>
        <v>66179042.420000002</v>
      </c>
      <c r="C12" s="105">
        <f t="shared" si="0"/>
        <v>64698110.810000017</v>
      </c>
      <c r="D12" s="105">
        <f t="shared" si="0"/>
        <v>62783042.680000007</v>
      </c>
      <c r="E12" s="105">
        <f t="shared" si="0"/>
        <v>63302870.480000004</v>
      </c>
      <c r="F12" s="105">
        <f t="shared" si="0"/>
        <v>64071900.510000005</v>
      </c>
      <c r="G12" s="105">
        <f t="shared" si="0"/>
        <v>65059204.909999996</v>
      </c>
      <c r="H12" s="105">
        <f t="shared" si="0"/>
        <v>64123391.800000012</v>
      </c>
      <c r="I12" s="105">
        <f t="shared" si="0"/>
        <v>0</v>
      </c>
      <c r="J12" s="105">
        <f t="shared" si="0"/>
        <v>0</v>
      </c>
      <c r="K12" s="105">
        <f t="shared" si="0"/>
        <v>0</v>
      </c>
      <c r="L12" s="105">
        <f t="shared" si="0"/>
        <v>0</v>
      </c>
      <c r="M12" s="105">
        <f t="shared" si="0"/>
        <v>0</v>
      </c>
      <c r="N12" s="100"/>
    </row>
    <row r="13" spans="1:17" ht="17.100000000000001" customHeight="1" x14ac:dyDescent="0.25">
      <c r="A13" s="106" t="s">
        <v>70</v>
      </c>
      <c r="B13" s="107">
        <f t="shared" ref="B13:M13" si="1">SUM(B14:B20)</f>
        <v>59345775.049999997</v>
      </c>
      <c r="C13" s="107">
        <f t="shared" si="1"/>
        <v>57962498.390000015</v>
      </c>
      <c r="D13" s="107">
        <f t="shared" si="1"/>
        <v>56192053.050000004</v>
      </c>
      <c r="E13" s="107">
        <f t="shared" si="1"/>
        <v>56804319.43</v>
      </c>
      <c r="F13" s="107">
        <f t="shared" si="1"/>
        <v>57680314.160000004</v>
      </c>
      <c r="G13" s="107">
        <f t="shared" si="1"/>
        <v>59504843.989999995</v>
      </c>
      <c r="H13" s="107">
        <v>58734800.110000007</v>
      </c>
      <c r="I13" s="107">
        <f t="shared" si="1"/>
        <v>0</v>
      </c>
      <c r="J13" s="107">
        <f t="shared" si="1"/>
        <v>0</v>
      </c>
      <c r="K13" s="107">
        <f t="shared" si="1"/>
        <v>0</v>
      </c>
      <c r="L13" s="107">
        <f>SUM(L14:L20)</f>
        <v>0</v>
      </c>
      <c r="M13" s="107">
        <f t="shared" si="1"/>
        <v>0</v>
      </c>
    </row>
    <row r="14" spans="1:17" ht="17.100000000000001" customHeight="1" x14ac:dyDescent="0.25">
      <c r="A14" s="108" t="s">
        <v>71</v>
      </c>
      <c r="B14" s="109">
        <v>2500</v>
      </c>
      <c r="C14" s="109">
        <v>2500</v>
      </c>
      <c r="D14" s="109">
        <v>2500</v>
      </c>
      <c r="E14" s="109">
        <v>2500</v>
      </c>
      <c r="F14" s="110">
        <v>2500</v>
      </c>
      <c r="G14" s="109">
        <v>2500</v>
      </c>
      <c r="H14" s="109">
        <v>2500</v>
      </c>
      <c r="I14" s="109"/>
      <c r="J14" s="109"/>
      <c r="K14" s="109"/>
      <c r="L14" s="109"/>
      <c r="M14" s="109"/>
    </row>
    <row r="15" spans="1:17" ht="17.100000000000001" customHeight="1" x14ac:dyDescent="0.25">
      <c r="A15" s="108" t="s">
        <v>72</v>
      </c>
      <c r="B15" s="111">
        <v>0</v>
      </c>
      <c r="C15" s="111">
        <v>0</v>
      </c>
      <c r="D15" s="111">
        <v>0</v>
      </c>
      <c r="E15" s="111">
        <v>0</v>
      </c>
      <c r="F15" s="110">
        <v>0</v>
      </c>
      <c r="G15" s="111">
        <v>0</v>
      </c>
      <c r="H15" s="111">
        <v>0</v>
      </c>
      <c r="I15" s="111"/>
      <c r="J15" s="111"/>
      <c r="K15" s="111"/>
      <c r="L15" s="111"/>
      <c r="M15" s="111"/>
    </row>
    <row r="16" spans="1:17" ht="17.100000000000001" customHeight="1" x14ac:dyDescent="0.25">
      <c r="A16" s="108" t="s">
        <v>73</v>
      </c>
      <c r="B16" s="109">
        <v>6248197.8600000013</v>
      </c>
      <c r="C16" s="109">
        <v>10045968.18</v>
      </c>
      <c r="D16" s="109">
        <v>6291639.1400000006</v>
      </c>
      <c r="E16" s="109">
        <v>7963376.4099999964</v>
      </c>
      <c r="F16" s="112">
        <v>9201554.7899999991</v>
      </c>
      <c r="G16" s="109">
        <v>6212037.8299999945</v>
      </c>
      <c r="H16" s="109">
        <v>5430616.0399999991</v>
      </c>
      <c r="I16" s="109"/>
      <c r="J16" s="109"/>
      <c r="K16" s="109"/>
      <c r="L16" s="109"/>
      <c r="M16" s="109"/>
    </row>
    <row r="17" spans="1:15" ht="17.100000000000001" customHeight="1" x14ac:dyDescent="0.25">
      <c r="A17" s="108" t="s">
        <v>74</v>
      </c>
      <c r="B17" s="109">
        <v>7230408.0300000012</v>
      </c>
      <c r="C17" s="109">
        <v>6137495.0700000077</v>
      </c>
      <c r="D17" s="109">
        <v>4617823.7699999958</v>
      </c>
      <c r="E17" s="109">
        <v>4285233.5600000024</v>
      </c>
      <c r="F17" s="109">
        <v>4904214.6700000018</v>
      </c>
      <c r="G17" s="109">
        <v>7111583.8100000024</v>
      </c>
      <c r="H17" s="109">
        <v>7180738.75</v>
      </c>
      <c r="I17" s="109"/>
      <c r="J17" s="109"/>
      <c r="K17" s="109"/>
      <c r="L17" s="109"/>
      <c r="M17" s="109"/>
      <c r="N17" s="100"/>
    </row>
    <row r="18" spans="1:15" ht="17.100000000000001" customHeight="1" x14ac:dyDescent="0.25">
      <c r="A18" s="108" t="s">
        <v>75</v>
      </c>
      <c r="B18" s="109">
        <v>41977842.729999997</v>
      </c>
      <c r="C18" s="109">
        <v>39161408.480000004</v>
      </c>
      <c r="D18" s="109">
        <v>41731289.730000004</v>
      </c>
      <c r="E18" s="109">
        <v>41236749.960000001</v>
      </c>
      <c r="F18" s="109">
        <v>39301088.050000004</v>
      </c>
      <c r="G18" s="109">
        <v>42135152.00999999</v>
      </c>
      <c r="H18" s="109">
        <v>42095981.410000004</v>
      </c>
      <c r="I18" s="109"/>
      <c r="J18" s="109"/>
      <c r="K18" s="109"/>
      <c r="L18" s="109"/>
      <c r="M18" s="109"/>
    </row>
    <row r="19" spans="1:15" ht="17.100000000000001" customHeight="1" x14ac:dyDescent="0.25">
      <c r="A19" s="108" t="s">
        <v>76</v>
      </c>
      <c r="B19" s="109">
        <v>430193.84</v>
      </c>
      <c r="C19" s="109">
        <v>433975.7</v>
      </c>
      <c r="D19" s="109">
        <v>365677.26999999996</v>
      </c>
      <c r="E19" s="109">
        <v>723326.65</v>
      </c>
      <c r="F19" s="109">
        <v>636560.2300000001</v>
      </c>
      <c r="G19" s="109">
        <v>841250.35</v>
      </c>
      <c r="H19" s="109">
        <v>828653.53</v>
      </c>
      <c r="I19" s="109"/>
      <c r="J19" s="109"/>
      <c r="K19" s="109"/>
      <c r="L19" s="109"/>
      <c r="M19" s="109"/>
    </row>
    <row r="20" spans="1:15" ht="17.100000000000001" customHeight="1" x14ac:dyDescent="0.25">
      <c r="A20" s="108" t="s">
        <v>77</v>
      </c>
      <c r="B20" s="109">
        <v>3456632.59</v>
      </c>
      <c r="C20" s="109">
        <v>2181150.96</v>
      </c>
      <c r="D20" s="109">
        <v>3183123.14</v>
      </c>
      <c r="E20" s="109">
        <v>2593132.8499999996</v>
      </c>
      <c r="F20" s="109">
        <v>3634396.4200000004</v>
      </c>
      <c r="G20" s="109">
        <v>3202319.99</v>
      </c>
      <c r="H20" s="109">
        <v>3196310.38</v>
      </c>
      <c r="I20" s="109"/>
      <c r="J20" s="109"/>
      <c r="K20" s="109"/>
      <c r="L20" s="109"/>
      <c r="M20" s="109"/>
    </row>
    <row r="21" spans="1:15" ht="17.100000000000001" customHeight="1" x14ac:dyDescent="0.25">
      <c r="A21" s="106" t="s">
        <v>78</v>
      </c>
      <c r="B21" s="107">
        <f t="shared" ref="B21:I21" si="2">SUM(B22:B24)</f>
        <v>6833267.370000002</v>
      </c>
      <c r="C21" s="107">
        <f t="shared" si="2"/>
        <v>6735612.4200000037</v>
      </c>
      <c r="D21" s="107">
        <f t="shared" si="2"/>
        <v>6590989.629999999</v>
      </c>
      <c r="E21" s="107">
        <f t="shared" si="2"/>
        <v>6498551.0500000017</v>
      </c>
      <c r="F21" s="107">
        <f t="shared" si="2"/>
        <v>6391586.3500000006</v>
      </c>
      <c r="G21" s="107">
        <f t="shared" si="2"/>
        <v>5554360.9199999981</v>
      </c>
      <c r="H21" s="107">
        <f t="shared" si="2"/>
        <v>5388591.6900000032</v>
      </c>
      <c r="I21" s="107">
        <f t="shared" si="2"/>
        <v>0</v>
      </c>
      <c r="J21" s="107">
        <f>SUM(J22:J24)</f>
        <v>0</v>
      </c>
      <c r="K21" s="107">
        <f t="shared" ref="K21:M21" si="3">SUM(K22:K24)</f>
        <v>0</v>
      </c>
      <c r="L21" s="107">
        <f t="shared" si="3"/>
        <v>0</v>
      </c>
      <c r="M21" s="107">
        <f t="shared" si="3"/>
        <v>0</v>
      </c>
    </row>
    <row r="22" spans="1:15" ht="17.100000000000001" customHeight="1" x14ac:dyDescent="0.25">
      <c r="A22" s="108" t="s">
        <v>79</v>
      </c>
      <c r="B22" s="109">
        <v>1544701.48</v>
      </c>
      <c r="C22" s="109">
        <v>1599550.23</v>
      </c>
      <c r="D22" s="109">
        <v>1550728.64</v>
      </c>
      <c r="E22" s="109">
        <v>1556225.4100000001</v>
      </c>
      <c r="F22" s="109">
        <v>1553838.67</v>
      </c>
      <c r="G22" s="109">
        <v>814363.55999999994</v>
      </c>
      <c r="H22" s="109">
        <v>762849.37999999989</v>
      </c>
      <c r="I22" s="109"/>
      <c r="J22" s="109"/>
      <c r="K22" s="109"/>
      <c r="L22" s="109"/>
      <c r="M22" s="109"/>
    </row>
    <row r="23" spans="1:15" ht="17.100000000000001" customHeight="1" x14ac:dyDescent="0.25">
      <c r="A23" s="108" t="s">
        <v>76</v>
      </c>
      <c r="B23" s="109">
        <v>77171.76999999999</v>
      </c>
      <c r="C23" s="109">
        <v>72682.460000000006</v>
      </c>
      <c r="D23" s="109">
        <v>68193.150000000009</v>
      </c>
      <c r="E23" s="109">
        <v>63703.839999999997</v>
      </c>
      <c r="F23" s="109">
        <v>59214.530000000006</v>
      </c>
      <c r="G23" s="109">
        <v>57345.11</v>
      </c>
      <c r="H23" s="109">
        <v>55863.69</v>
      </c>
      <c r="I23" s="109"/>
      <c r="J23" s="109"/>
      <c r="K23" s="109"/>
      <c r="L23" s="109"/>
      <c r="M23" s="109"/>
    </row>
    <row r="24" spans="1:15" ht="17.100000000000001" customHeight="1" x14ac:dyDescent="0.25">
      <c r="A24" s="108" t="s">
        <v>80</v>
      </c>
      <c r="B24" s="109">
        <v>5211394.120000002</v>
      </c>
      <c r="C24" s="109">
        <v>5063379.7300000032</v>
      </c>
      <c r="D24" s="109">
        <v>4972067.8399999989</v>
      </c>
      <c r="E24" s="109">
        <v>4878621.8000000017</v>
      </c>
      <c r="F24" s="109">
        <v>4778533.1500000004</v>
      </c>
      <c r="G24" s="109">
        <v>4682652.2499999981</v>
      </c>
      <c r="H24" s="109">
        <v>4569878.6200000038</v>
      </c>
      <c r="I24" s="109"/>
      <c r="J24" s="109"/>
      <c r="K24" s="109"/>
      <c r="L24" s="109"/>
      <c r="M24" s="109"/>
    </row>
    <row r="25" spans="1:15" ht="17.100000000000001" customHeight="1" x14ac:dyDescent="0.25">
      <c r="A25" s="104" t="s">
        <v>81</v>
      </c>
      <c r="B25" s="105">
        <f t="shared" ref="B25:M25" si="4">B26+B34+B37</f>
        <v>66179042.420000002</v>
      </c>
      <c r="C25" s="105">
        <f t="shared" si="4"/>
        <v>64698110.810000017</v>
      </c>
      <c r="D25" s="105">
        <f t="shared" si="4"/>
        <v>62783042.680000052</v>
      </c>
      <c r="E25" s="105">
        <f t="shared" si="4"/>
        <v>63302870.480000019</v>
      </c>
      <c r="F25" s="105">
        <f t="shared" si="4"/>
        <v>64071900.51000005</v>
      </c>
      <c r="G25" s="105">
        <f t="shared" si="4"/>
        <v>65059204.89000006</v>
      </c>
      <c r="H25" s="105">
        <f t="shared" si="4"/>
        <v>64123391.780000076</v>
      </c>
      <c r="I25" s="105">
        <f t="shared" si="4"/>
        <v>-78070359.699999988</v>
      </c>
      <c r="J25" s="105">
        <f t="shared" si="4"/>
        <v>-78070359.699999988</v>
      </c>
      <c r="K25" s="105">
        <f t="shared" si="4"/>
        <v>-78070359.699999988</v>
      </c>
      <c r="L25" s="105">
        <f t="shared" si="4"/>
        <v>-78070359.699999988</v>
      </c>
      <c r="M25" s="105">
        <f t="shared" si="4"/>
        <v>-78070359.699999988</v>
      </c>
      <c r="N25" s="100"/>
    </row>
    <row r="26" spans="1:15" ht="17.100000000000001" customHeight="1" x14ac:dyDescent="0.25">
      <c r="A26" s="106" t="s">
        <v>70</v>
      </c>
      <c r="B26" s="107">
        <f t="shared" ref="B26:M26" si="5">SUM(B27:B33)</f>
        <v>134566008.47</v>
      </c>
      <c r="C26" s="107">
        <f>SUM(C27:C33)</f>
        <v>137346605.94</v>
      </c>
      <c r="D26" s="107">
        <f t="shared" si="5"/>
        <v>141332076.99000001</v>
      </c>
      <c r="E26" s="107">
        <f t="shared" si="5"/>
        <v>145801026.50999999</v>
      </c>
      <c r="F26" s="107">
        <f t="shared" si="5"/>
        <v>151163599.05000001</v>
      </c>
      <c r="G26" s="107">
        <f t="shared" si="5"/>
        <v>153789357.98000002</v>
      </c>
      <c r="H26" s="107">
        <f t="shared" si="5"/>
        <v>156197928.85000002</v>
      </c>
      <c r="I26" s="107">
        <f t="shared" si="5"/>
        <v>0</v>
      </c>
      <c r="J26" s="107">
        <f>SUM(J27:J33)</f>
        <v>0</v>
      </c>
      <c r="K26" s="107">
        <f t="shared" si="5"/>
        <v>0</v>
      </c>
      <c r="L26" s="107">
        <f t="shared" si="5"/>
        <v>0</v>
      </c>
      <c r="M26" s="107">
        <f t="shared" si="5"/>
        <v>0</v>
      </c>
      <c r="N26" s="93"/>
    </row>
    <row r="27" spans="1:15" ht="17.100000000000001" customHeight="1" x14ac:dyDescent="0.25">
      <c r="A27" s="108" t="s">
        <v>82</v>
      </c>
      <c r="B27" s="109">
        <v>24400272.890000004</v>
      </c>
      <c r="C27" s="109">
        <v>24189750.879999999</v>
      </c>
      <c r="D27" s="109">
        <v>25609026.560000002</v>
      </c>
      <c r="E27" s="109">
        <v>23305714.960000001</v>
      </c>
      <c r="F27" s="109">
        <v>22425476.990000002</v>
      </c>
      <c r="G27" s="109">
        <v>26292633.540000003</v>
      </c>
      <c r="H27" s="109">
        <v>26091605.720000003</v>
      </c>
      <c r="I27" s="109"/>
      <c r="J27" s="109"/>
      <c r="K27" s="109"/>
      <c r="L27" s="109"/>
      <c r="M27" s="109"/>
      <c r="O27" s="93"/>
    </row>
    <row r="28" spans="1:15" ht="17.100000000000001" customHeight="1" x14ac:dyDescent="0.25">
      <c r="A28" s="108" t="s">
        <v>83</v>
      </c>
      <c r="B28" s="109">
        <v>10794211.760000002</v>
      </c>
      <c r="C28" s="109">
        <v>10974557.17</v>
      </c>
      <c r="D28" s="109">
        <v>10781489.469999999</v>
      </c>
      <c r="E28" s="109">
        <v>15584515.830000002</v>
      </c>
      <c r="F28" s="109">
        <v>16132070.379999999</v>
      </c>
      <c r="G28" s="109">
        <v>14290781.870000001</v>
      </c>
      <c r="H28" s="109">
        <v>14656987.24</v>
      </c>
      <c r="I28" s="109"/>
      <c r="J28" s="109"/>
      <c r="K28" s="109"/>
      <c r="L28" s="109"/>
      <c r="M28" s="109"/>
      <c r="O28" s="100"/>
    </row>
    <row r="29" spans="1:15" ht="17.100000000000001" customHeight="1" x14ac:dyDescent="0.25">
      <c r="A29" s="108" t="s">
        <v>84</v>
      </c>
      <c r="B29" s="109">
        <v>78569431.189999998</v>
      </c>
      <c r="C29" s="109">
        <v>83356322.099999994</v>
      </c>
      <c r="D29" s="109">
        <v>87638592.13000001</v>
      </c>
      <c r="E29" s="109">
        <v>89789325.189999998</v>
      </c>
      <c r="F29" s="109">
        <v>93895574.359999999</v>
      </c>
      <c r="G29" s="109">
        <v>92892261.269999996</v>
      </c>
      <c r="H29" s="109">
        <v>96564481.969999999</v>
      </c>
      <c r="I29" s="109"/>
      <c r="J29" s="109"/>
      <c r="K29" s="109"/>
      <c r="L29" s="109"/>
      <c r="M29" s="109"/>
    </row>
    <row r="30" spans="1:15" ht="17.100000000000001" customHeight="1" x14ac:dyDescent="0.25">
      <c r="A30" s="108" t="s">
        <v>85</v>
      </c>
      <c r="B30" s="109">
        <v>7901992.4900000012</v>
      </c>
      <c r="C30" s="109">
        <v>8476966.4400000013</v>
      </c>
      <c r="D30" s="109">
        <v>9131524.5999999978</v>
      </c>
      <c r="E30" s="109">
        <v>9194656.370000001</v>
      </c>
      <c r="F30" s="109">
        <v>8602318.7299999986</v>
      </c>
      <c r="G30" s="109">
        <v>8616875.3000000007</v>
      </c>
      <c r="H30" s="109">
        <v>8186612.21</v>
      </c>
      <c r="I30" s="109"/>
      <c r="J30" s="109"/>
      <c r="K30" s="109"/>
      <c r="L30" s="109"/>
      <c r="M30" s="109"/>
    </row>
    <row r="31" spans="1:15" ht="17.100000000000001" customHeight="1" x14ac:dyDescent="0.25">
      <c r="A31" s="108" t="s">
        <v>86</v>
      </c>
      <c r="B31" s="109">
        <v>5838890.0100000007</v>
      </c>
      <c r="C31" s="109">
        <v>5396667.0700000003</v>
      </c>
      <c r="D31" s="109">
        <v>4761262.17</v>
      </c>
      <c r="E31" s="109">
        <v>5761238.3399999999</v>
      </c>
      <c r="F31" s="109">
        <v>4759594.9099999992</v>
      </c>
      <c r="G31" s="109">
        <v>5851769.6900000004</v>
      </c>
      <c r="H31" s="109">
        <v>6269641.5300000003</v>
      </c>
      <c r="I31" s="109"/>
      <c r="J31" s="109"/>
      <c r="K31" s="109"/>
      <c r="L31" s="109"/>
      <c r="M31" s="109"/>
    </row>
    <row r="32" spans="1:15" ht="17.100000000000001" customHeight="1" x14ac:dyDescent="0.25">
      <c r="A32" s="108" t="s">
        <v>87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/>
      <c r="J32" s="111"/>
      <c r="K32" s="111"/>
      <c r="L32" s="109"/>
      <c r="M32" s="111"/>
    </row>
    <row r="33" spans="1:17" ht="17.100000000000001" customHeight="1" x14ac:dyDescent="0.25">
      <c r="A33" s="108" t="s">
        <v>88</v>
      </c>
      <c r="B33" s="109">
        <v>7061210.1300000008</v>
      </c>
      <c r="C33" s="109">
        <v>4952342.2799999993</v>
      </c>
      <c r="D33" s="109">
        <v>3410182.0599999996</v>
      </c>
      <c r="E33" s="109">
        <v>2165575.8200000003</v>
      </c>
      <c r="F33" s="109">
        <v>5348563.68</v>
      </c>
      <c r="G33" s="109">
        <v>5845036.3100000005</v>
      </c>
      <c r="H33" s="109">
        <v>4428600.1800000006</v>
      </c>
      <c r="I33" s="109"/>
      <c r="J33" s="109"/>
      <c r="K33" s="109"/>
      <c r="L33" s="109"/>
      <c r="M33" s="109"/>
    </row>
    <row r="34" spans="1:17" ht="17.100000000000001" customHeight="1" x14ac:dyDescent="0.25">
      <c r="A34" s="106" t="s">
        <v>89</v>
      </c>
      <c r="B34" s="107">
        <f t="shared" ref="B34:M34" si="6">SUM(B35:B36)</f>
        <v>6805318.9399999995</v>
      </c>
      <c r="C34" s="107">
        <f t="shared" si="6"/>
        <v>6744304.1999999993</v>
      </c>
      <c r="D34" s="107">
        <f t="shared" si="6"/>
        <v>6905899.5</v>
      </c>
      <c r="E34" s="107">
        <f t="shared" si="6"/>
        <v>7009431.4200000009</v>
      </c>
      <c r="F34" s="107">
        <f t="shared" si="6"/>
        <v>6770952.040000001</v>
      </c>
      <c r="G34" s="107">
        <f t="shared" si="6"/>
        <v>6017001.4499999993</v>
      </c>
      <c r="H34" s="107">
        <f t="shared" si="6"/>
        <v>5823078.8000000007</v>
      </c>
      <c r="I34" s="107">
        <f t="shared" si="6"/>
        <v>0</v>
      </c>
      <c r="J34" s="107">
        <f t="shared" si="6"/>
        <v>0</v>
      </c>
      <c r="K34" s="107">
        <f t="shared" si="6"/>
        <v>0</v>
      </c>
      <c r="L34" s="107">
        <f t="shared" si="6"/>
        <v>0</v>
      </c>
      <c r="M34" s="107">
        <f t="shared" si="6"/>
        <v>0</v>
      </c>
    </row>
    <row r="35" spans="1:17" ht="17.100000000000001" customHeight="1" x14ac:dyDescent="0.25">
      <c r="A35" s="108" t="s">
        <v>86</v>
      </c>
      <c r="B35" s="109">
        <v>4424682.1599999992</v>
      </c>
      <c r="C35" s="109">
        <f>4361728.56+1938.86</f>
        <v>4363667.42</v>
      </c>
      <c r="D35" s="109">
        <v>4359342.41</v>
      </c>
      <c r="E35" s="109">
        <v>4298356.6000000006</v>
      </c>
      <c r="F35" s="109">
        <v>4242224.33</v>
      </c>
      <c r="G35" s="109">
        <v>3246161.11</v>
      </c>
      <c r="H35" s="109">
        <v>3185618.84</v>
      </c>
      <c r="I35" s="109"/>
      <c r="J35" s="109"/>
      <c r="K35" s="109"/>
      <c r="L35" s="109"/>
      <c r="M35" s="109"/>
    </row>
    <row r="36" spans="1:17" ht="17.100000000000001" customHeight="1" x14ac:dyDescent="0.25">
      <c r="A36" s="108" t="s">
        <v>90</v>
      </c>
      <c r="B36" s="109">
        <v>2380636.7800000003</v>
      </c>
      <c r="C36" s="109">
        <v>2380636.7799999993</v>
      </c>
      <c r="D36" s="109">
        <v>2546557.09</v>
      </c>
      <c r="E36" s="109">
        <v>2711074.8200000003</v>
      </c>
      <c r="F36" s="109">
        <v>2528727.7100000004</v>
      </c>
      <c r="G36" s="109">
        <v>2770840.34</v>
      </c>
      <c r="H36" s="109">
        <v>2637459.9600000004</v>
      </c>
      <c r="I36" s="109"/>
      <c r="J36" s="109"/>
      <c r="K36" s="109"/>
      <c r="L36" s="109"/>
      <c r="M36" s="109"/>
    </row>
    <row r="37" spans="1:17" ht="17.100000000000001" customHeight="1" x14ac:dyDescent="0.25">
      <c r="A37" s="106" t="s">
        <v>91</v>
      </c>
      <c r="B37" s="107">
        <f t="shared" ref="B37:M37" si="7">SUM(B38:B39)</f>
        <v>-75192284.989999995</v>
      </c>
      <c r="C37" s="107">
        <f t="shared" si="7"/>
        <v>-79392799.329999968</v>
      </c>
      <c r="D37" s="107">
        <f t="shared" si="7"/>
        <v>-85454933.809999958</v>
      </c>
      <c r="E37" s="107">
        <f t="shared" si="7"/>
        <v>-89507587.449999958</v>
      </c>
      <c r="F37" s="107">
        <f t="shared" si="7"/>
        <v>-93862650.579999954</v>
      </c>
      <c r="G37" s="107">
        <f t="shared" si="7"/>
        <v>-94747154.539999947</v>
      </c>
      <c r="H37" s="107">
        <f t="shared" si="7"/>
        <v>-97897615.86999996</v>
      </c>
      <c r="I37" s="107">
        <f t="shared" si="7"/>
        <v>-78070359.699999988</v>
      </c>
      <c r="J37" s="107">
        <f t="shared" si="7"/>
        <v>-78070359.699999988</v>
      </c>
      <c r="K37" s="107">
        <f t="shared" si="7"/>
        <v>-78070359.699999988</v>
      </c>
      <c r="L37" s="107">
        <f t="shared" si="7"/>
        <v>-78070359.699999988</v>
      </c>
      <c r="M37" s="107">
        <f t="shared" si="7"/>
        <v>-78070359.699999988</v>
      </c>
    </row>
    <row r="38" spans="1:17" ht="17.100000000000001" customHeight="1" x14ac:dyDescent="0.25">
      <c r="A38" s="108" t="s">
        <v>92</v>
      </c>
      <c r="B38" s="113">
        <v>-78070359.699999988</v>
      </c>
      <c r="C38" s="109">
        <f>B38</f>
        <v>-78070359.699999988</v>
      </c>
      <c r="D38" s="109">
        <f>C38</f>
        <v>-78070359.699999988</v>
      </c>
      <c r="E38" s="109">
        <f t="shared" ref="E38:M38" si="8">D38</f>
        <v>-78070359.699999988</v>
      </c>
      <c r="F38" s="109">
        <f t="shared" si="8"/>
        <v>-78070359.699999988</v>
      </c>
      <c r="G38" s="109">
        <v>-78070359.699999988</v>
      </c>
      <c r="H38" s="109">
        <f t="shared" si="8"/>
        <v>-78070359.699999988</v>
      </c>
      <c r="I38" s="109">
        <f t="shared" si="8"/>
        <v>-78070359.699999988</v>
      </c>
      <c r="J38" s="109">
        <f t="shared" si="8"/>
        <v>-78070359.699999988</v>
      </c>
      <c r="K38" s="109">
        <f t="shared" si="8"/>
        <v>-78070359.699999988</v>
      </c>
      <c r="L38" s="109">
        <f t="shared" si="8"/>
        <v>-78070359.699999988</v>
      </c>
      <c r="M38" s="109">
        <f t="shared" si="8"/>
        <v>-78070359.699999988</v>
      </c>
      <c r="N38" s="109"/>
    </row>
    <row r="39" spans="1:17" ht="17.100000000000001" customHeight="1" x14ac:dyDescent="0.25">
      <c r="A39" s="108" t="s">
        <v>93</v>
      </c>
      <c r="B39" s="113">
        <f>+'DRE '!B44</f>
        <v>2878074.7099999986</v>
      </c>
      <c r="C39" s="109">
        <f>SUM('DRE '!$B$44:C44)</f>
        <v>-1322439.6299999789</v>
      </c>
      <c r="D39" s="109">
        <f>SUM('DRE '!$B$44:D44)</f>
        <v>-7384574.1099999715</v>
      </c>
      <c r="E39" s="109">
        <f>SUM('DRE '!$B$44:E44)</f>
        <v>-11437227.749999963</v>
      </c>
      <c r="F39" s="109">
        <f>SUM('DRE '!$B$44:F44)</f>
        <v>-15792290.879999962</v>
      </c>
      <c r="G39" s="109">
        <f>SUM('DRE '!$B$44:G44)</f>
        <v>-16676794.839999953</v>
      </c>
      <c r="H39" s="109">
        <f>SUM('DRE '!$B$44:H44)</f>
        <v>-19827256.169999968</v>
      </c>
      <c r="I39" s="109"/>
      <c r="J39" s="109"/>
      <c r="K39" s="109"/>
      <c r="L39" s="109"/>
      <c r="M39" s="109"/>
      <c r="N39" s="109"/>
    </row>
    <row r="40" spans="1:17" ht="10.5" x14ac:dyDescent="0.25"/>
    <row r="41" spans="1:17" ht="15" customHeight="1" x14ac:dyDescent="0.25"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</row>
    <row r="42" spans="1:17" ht="15" customHeight="1" x14ac:dyDescent="0.25">
      <c r="G42" s="115"/>
      <c r="H42" s="115"/>
      <c r="K42" s="93"/>
    </row>
    <row r="43" spans="1:17" ht="15" customHeight="1" x14ac:dyDescent="0.25">
      <c r="K43" s="93"/>
    </row>
    <row r="54" spans="3:3" ht="15" customHeight="1" x14ac:dyDescent="0.25">
      <c r="C54" s="93"/>
    </row>
    <row r="55" spans="3:3" ht="15" customHeight="1" x14ac:dyDescent="0.25">
      <c r="C55" s="93"/>
    </row>
    <row r="56" spans="3:3" ht="15" customHeight="1" x14ac:dyDescent="0.25">
      <c r="C56" s="93"/>
    </row>
  </sheetData>
  <mergeCells count="5">
    <mergeCell ref="A2:M2"/>
    <mergeCell ref="A3:M3"/>
    <mergeCell ref="A4:M4"/>
    <mergeCell ref="A6:M6"/>
    <mergeCell ref="A8:M8"/>
  </mergeCells>
  <printOptions horizontalCentered="1"/>
  <pageMargins left="0.78740157480314965" right="0.59055118110236227" top="0.98425196850393704" bottom="0.59055118110236227" header="0.31496062992125984" footer="0.31496062992125984"/>
  <pageSetup paperSize="9" scale="60" orientation="landscape" r:id="rId1"/>
  <headerFooter>
    <oddFooter>&amp;C&amp;8Página &amp;P de &amp;N</oddFooter>
  </headerFooter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BC9C-C60F-49B1-989C-6F97C4981858}">
  <dimension ref="A1:Q49"/>
  <sheetViews>
    <sheetView showGridLines="0" zoomScale="80" zoomScaleNormal="80" workbookViewId="0">
      <pane ySplit="10" topLeftCell="A11" activePane="bottomLeft" state="frozen"/>
      <selection activeCell="B31" sqref="B31"/>
      <selection pane="bottomLeft" activeCell="D26" sqref="D26"/>
    </sheetView>
  </sheetViews>
  <sheetFormatPr defaultColWidth="6.85546875" defaultRowHeight="15" customHeight="1" x14ac:dyDescent="0.25"/>
  <cols>
    <col min="1" max="1" width="50.7109375" style="91" customWidth="1"/>
    <col min="2" max="2" width="18.7109375" style="114" customWidth="1"/>
    <col min="3" max="4" width="18.7109375" style="91" customWidth="1"/>
    <col min="5" max="8" width="16.7109375" style="91" customWidth="1"/>
    <col min="9" max="13" width="16.7109375" style="91" hidden="1" customWidth="1"/>
    <col min="14" max="14" width="18.7109375" style="91" customWidth="1"/>
    <col min="15" max="15" width="6.85546875" style="91"/>
    <col min="16" max="16" width="28.42578125" style="91" customWidth="1"/>
    <col min="17" max="17" width="9.28515625" style="91" bestFit="1" customWidth="1"/>
    <col min="18" max="16384" width="6.85546875" style="91"/>
  </cols>
  <sheetData>
    <row r="1" spans="1:14" ht="69.95" customHeight="1" x14ac:dyDescent="0.25">
      <c r="B1" s="92"/>
    </row>
    <row r="2" spans="1:14" s="94" customFormat="1" ht="24" customHeight="1" x14ac:dyDescent="0.25">
      <c r="A2" s="151" t="s">
        <v>49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s="94" customFormat="1" ht="15" customHeight="1" x14ac:dyDescent="0.25">
      <c r="A3" s="148" t="s">
        <v>50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</row>
    <row r="4" spans="1:14" s="94" customFormat="1" ht="15" customHeight="1" x14ac:dyDescent="0.25">
      <c r="A4" s="146" t="s">
        <v>52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1:14" s="94" customFormat="1" ht="1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4" s="94" customFormat="1" ht="15" customHeight="1" x14ac:dyDescent="0.25">
      <c r="A6" s="148" t="s">
        <v>55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</row>
    <row r="7" spans="1:14" s="94" customFormat="1" ht="18" customHeight="1" x14ac:dyDescent="0.25">
      <c r="N7" s="96"/>
    </row>
    <row r="8" spans="1:14" s="89" customFormat="1" ht="18" customHeight="1" x14ac:dyDescent="0.25">
      <c r="A8" s="146" t="s">
        <v>94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</row>
    <row r="9" spans="1:14" ht="18" customHeight="1" x14ac:dyDescent="0.25">
      <c r="B9" s="98"/>
      <c r="C9" s="98"/>
      <c r="D9" s="98"/>
      <c r="E9" s="98"/>
      <c r="F9" s="98"/>
      <c r="G9" s="99"/>
      <c r="H9" s="98"/>
      <c r="I9" s="98"/>
      <c r="J9" s="98"/>
      <c r="K9" s="98"/>
      <c r="L9" s="98"/>
      <c r="N9" s="100"/>
    </row>
    <row r="10" spans="1:14" ht="18" customHeight="1" x14ac:dyDescent="0.25">
      <c r="A10" s="101"/>
      <c r="B10" s="116">
        <v>46054</v>
      </c>
      <c r="C10" s="116">
        <v>46082</v>
      </c>
      <c r="D10" s="116">
        <v>46113</v>
      </c>
      <c r="E10" s="116">
        <v>46143</v>
      </c>
      <c r="F10" s="116">
        <v>46174</v>
      </c>
      <c r="G10" s="116">
        <v>46204</v>
      </c>
      <c r="H10" s="116">
        <v>46235</v>
      </c>
      <c r="I10" s="116">
        <v>46266</v>
      </c>
      <c r="J10" s="116">
        <v>46296</v>
      </c>
      <c r="K10" s="116">
        <v>46327</v>
      </c>
      <c r="L10" s="116">
        <v>46357</v>
      </c>
      <c r="M10" s="116">
        <v>46388</v>
      </c>
      <c r="N10" s="103" t="s">
        <v>28</v>
      </c>
    </row>
    <row r="11" spans="1:14" ht="18" customHeight="1" x14ac:dyDescent="0.25"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</row>
    <row r="12" spans="1:14" ht="17.100000000000001" customHeight="1" x14ac:dyDescent="0.25">
      <c r="A12" s="104" t="s">
        <v>95</v>
      </c>
      <c r="B12" s="117">
        <f t="shared" ref="B12:N12" si="0">SUM(B13:B17)</f>
        <v>71240280.409999996</v>
      </c>
      <c r="C12" s="117">
        <f t="shared" si="0"/>
        <v>71136540.640000015</v>
      </c>
      <c r="D12" s="117">
        <f t="shared" si="0"/>
        <v>71190177.020000011</v>
      </c>
      <c r="E12" s="105">
        <f t="shared" si="0"/>
        <v>70991327.040000007</v>
      </c>
      <c r="F12" s="105">
        <f t="shared" si="0"/>
        <v>72134665.060000002</v>
      </c>
      <c r="G12" s="105">
        <f t="shared" si="0"/>
        <v>74909209.549999997</v>
      </c>
      <c r="H12" s="105">
        <f t="shared" si="0"/>
        <v>72069490.289999992</v>
      </c>
      <c r="I12" s="105">
        <f t="shared" si="0"/>
        <v>0</v>
      </c>
      <c r="J12" s="105">
        <f t="shared" si="0"/>
        <v>0</v>
      </c>
      <c r="K12" s="105">
        <f t="shared" si="0"/>
        <v>0</v>
      </c>
      <c r="L12" s="105">
        <f t="shared" si="0"/>
        <v>0</v>
      </c>
      <c r="M12" s="105">
        <f t="shared" si="0"/>
        <v>0</v>
      </c>
      <c r="N12" s="105">
        <f t="shared" si="0"/>
        <v>503671690.01000005</v>
      </c>
    </row>
    <row r="13" spans="1:14" ht="17.100000000000001" customHeight="1" x14ac:dyDescent="0.25">
      <c r="A13" s="108" t="s">
        <v>96</v>
      </c>
      <c r="B13" s="118">
        <v>69000000</v>
      </c>
      <c r="C13" s="118">
        <v>69000000</v>
      </c>
      <c r="D13" s="118">
        <v>69000000</v>
      </c>
      <c r="E13" s="109">
        <v>69000000</v>
      </c>
      <c r="F13" s="109">
        <v>70000000</v>
      </c>
      <c r="G13" s="109">
        <v>72000000</v>
      </c>
      <c r="H13" s="109">
        <v>69666666.670000002</v>
      </c>
      <c r="I13" s="109"/>
      <c r="J13" s="109"/>
      <c r="K13" s="109"/>
      <c r="L13" s="109"/>
      <c r="M13" s="109"/>
      <c r="N13" s="119">
        <f>SUM(B13:M13)</f>
        <v>487666666.67000002</v>
      </c>
    </row>
    <row r="14" spans="1:14" ht="17.100000000000001" customHeight="1" x14ac:dyDescent="0.25">
      <c r="A14" s="108" t="s">
        <v>97</v>
      </c>
      <c r="B14" s="118">
        <v>1292230.5</v>
      </c>
      <c r="C14" s="118">
        <v>1485604.62</v>
      </c>
      <c r="D14" s="118">
        <v>1505655.87</v>
      </c>
      <c r="E14" s="109">
        <v>1370949.12</v>
      </c>
      <c r="F14" s="109">
        <v>1439524.7</v>
      </c>
      <c r="G14" s="109">
        <v>1686681.69</v>
      </c>
      <c r="H14" s="109">
        <v>1473027.1</v>
      </c>
      <c r="I14" s="109"/>
      <c r="J14" s="109"/>
      <c r="K14" s="109"/>
      <c r="L14" s="109"/>
      <c r="M14" s="109"/>
      <c r="N14" s="119">
        <f>SUM(B14:M14)</f>
        <v>10253673.6</v>
      </c>
    </row>
    <row r="15" spans="1:14" ht="17.100000000000001" customHeight="1" x14ac:dyDescent="0.25">
      <c r="A15" s="108" t="s">
        <v>98</v>
      </c>
      <c r="B15" s="118">
        <v>551888.71</v>
      </c>
      <c r="C15" s="118">
        <v>569867.73</v>
      </c>
      <c r="D15" s="118">
        <v>516518.66000000003</v>
      </c>
      <c r="E15" s="109">
        <v>431497.84</v>
      </c>
      <c r="F15" s="109">
        <v>621149.96</v>
      </c>
      <c r="G15" s="109">
        <v>119631.11</v>
      </c>
      <c r="H15" s="109">
        <v>823689.99</v>
      </c>
      <c r="I15" s="109"/>
      <c r="J15" s="109"/>
      <c r="K15" s="109"/>
      <c r="L15" s="109"/>
      <c r="M15" s="109"/>
      <c r="N15" s="119">
        <f>SUM(B15:M15)</f>
        <v>3634244</v>
      </c>
    </row>
    <row r="16" spans="1:14" ht="17.100000000000001" customHeight="1" x14ac:dyDescent="0.25">
      <c r="A16" s="108" t="s">
        <v>99</v>
      </c>
      <c r="B16" s="118">
        <v>220193.54</v>
      </c>
      <c r="C16" s="118">
        <v>54746.230000004172</v>
      </c>
      <c r="D16" s="120">
        <v>50172.45000000298</v>
      </c>
      <c r="E16" s="109">
        <v>61892</v>
      </c>
      <c r="F16" s="109">
        <v>61892.37</v>
      </c>
      <c r="G16" s="109">
        <v>998899.24</v>
      </c>
      <c r="H16" s="109">
        <v>62022.05</v>
      </c>
      <c r="I16" s="109"/>
      <c r="J16" s="109"/>
      <c r="K16" s="109"/>
      <c r="L16" s="109"/>
      <c r="M16" s="109"/>
      <c r="N16" s="119">
        <f>SUM(B16:M16)</f>
        <v>1509817.8800000071</v>
      </c>
    </row>
    <row r="17" spans="1:16" ht="17.100000000000001" customHeight="1" x14ac:dyDescent="0.25">
      <c r="A17" s="108" t="s">
        <v>100</v>
      </c>
      <c r="B17" s="118">
        <v>175967.66</v>
      </c>
      <c r="C17" s="118">
        <v>26322.06</v>
      </c>
      <c r="D17" s="118">
        <v>117830.04000000001</v>
      </c>
      <c r="E17" s="109">
        <v>126988.08</v>
      </c>
      <c r="F17" s="109">
        <v>12098.029999999999</v>
      </c>
      <c r="G17" s="109">
        <v>103997.51000000001</v>
      </c>
      <c r="H17" s="109">
        <v>44084.480000000003</v>
      </c>
      <c r="I17" s="109"/>
      <c r="J17" s="109"/>
      <c r="K17" s="109"/>
      <c r="L17" s="109"/>
      <c r="M17" s="109"/>
      <c r="N17" s="119">
        <f>SUM(B17:M17)</f>
        <v>607287.86</v>
      </c>
    </row>
    <row r="18" spans="1:16" s="124" customFormat="1" ht="17.100000000000001" customHeight="1" x14ac:dyDescent="0.25">
      <c r="A18" s="108"/>
      <c r="B18" s="121"/>
      <c r="C18" s="122"/>
      <c r="D18" s="118"/>
      <c r="E18" s="123"/>
      <c r="F18" s="123"/>
      <c r="G18" s="123"/>
      <c r="H18" s="123"/>
      <c r="I18" s="123"/>
      <c r="J18" s="123"/>
      <c r="K18" s="123"/>
      <c r="L18" s="123"/>
      <c r="M18" s="123"/>
      <c r="N18" s="119"/>
      <c r="P18" s="91"/>
    </row>
    <row r="19" spans="1:16" ht="17.100000000000001" customHeight="1" x14ac:dyDescent="0.25">
      <c r="A19" s="104" t="s">
        <v>101</v>
      </c>
      <c r="B19" s="117">
        <f t="shared" ref="B19:N19" si="1">SUM(B27:B36)+B26</f>
        <v>-68427315.939999998</v>
      </c>
      <c r="C19" s="117">
        <f t="shared" si="1"/>
        <v>-75507504.069999993</v>
      </c>
      <c r="D19" s="117">
        <f t="shared" si="1"/>
        <v>-77350534.340000004</v>
      </c>
      <c r="E19" s="105">
        <f t="shared" si="1"/>
        <v>-75122763.439999998</v>
      </c>
      <c r="F19" s="105">
        <f t="shared" si="1"/>
        <v>-76639656.560000002</v>
      </c>
      <c r="G19" s="105">
        <f t="shared" si="1"/>
        <v>-75978962.979999989</v>
      </c>
      <c r="H19" s="105">
        <f t="shared" si="1"/>
        <v>-75344672.930000007</v>
      </c>
      <c r="I19" s="105">
        <f t="shared" si="1"/>
        <v>0</v>
      </c>
      <c r="J19" s="105">
        <f t="shared" si="1"/>
        <v>0</v>
      </c>
      <c r="K19" s="105">
        <f t="shared" si="1"/>
        <v>0</v>
      </c>
      <c r="L19" s="105">
        <f t="shared" si="1"/>
        <v>0</v>
      </c>
      <c r="M19" s="105">
        <f t="shared" si="1"/>
        <v>0</v>
      </c>
      <c r="N19" s="105">
        <f t="shared" si="1"/>
        <v>-524371410.26000011</v>
      </c>
    </row>
    <row r="20" spans="1:16" ht="17.100000000000001" customHeight="1" x14ac:dyDescent="0.25">
      <c r="A20" s="125" t="s">
        <v>102</v>
      </c>
      <c r="B20" s="126"/>
      <c r="C20" s="126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</row>
    <row r="21" spans="1:16" ht="17.100000000000001" customHeight="1" x14ac:dyDescent="0.25">
      <c r="A21" s="128" t="s">
        <v>103</v>
      </c>
      <c r="B21" s="118">
        <v>-28835455.200000007</v>
      </c>
      <c r="C21" s="118">
        <v>-30848963.310000002</v>
      </c>
      <c r="D21" s="118">
        <v>-32478552.050000008</v>
      </c>
      <c r="E21" s="109">
        <v>-29529755.489999998</v>
      </c>
      <c r="F21" s="109">
        <v>-30029253.400000002</v>
      </c>
      <c r="G21" s="109">
        <v>-29031784.149999995</v>
      </c>
      <c r="H21" s="109">
        <v>-29141224.130000003</v>
      </c>
      <c r="I21" s="109"/>
      <c r="J21" s="109"/>
      <c r="K21" s="109"/>
      <c r="L21" s="109"/>
      <c r="M21" s="109"/>
      <c r="N21" s="119">
        <f t="shared" ref="N21" si="2">SUM(B21:M21)</f>
        <v>-209894987.73000002</v>
      </c>
    </row>
    <row r="22" spans="1:16" ht="17.100000000000001" customHeight="1" x14ac:dyDescent="0.25">
      <c r="A22" s="128" t="s">
        <v>104</v>
      </c>
      <c r="B22" s="118">
        <v>-3438613.38</v>
      </c>
      <c r="C22" s="118">
        <v>-4586477.37</v>
      </c>
      <c r="D22" s="118">
        <v>-3884828.7199999997</v>
      </c>
      <c r="E22" s="109">
        <v>-3686216.2600000002</v>
      </c>
      <c r="F22" s="109">
        <v>-3818884.64</v>
      </c>
      <c r="G22" s="109">
        <v>-3524234.5100000002</v>
      </c>
      <c r="H22" s="109">
        <v>-3758692.63</v>
      </c>
      <c r="I22" s="109"/>
      <c r="J22" s="109"/>
      <c r="K22" s="109"/>
      <c r="L22" s="109"/>
      <c r="M22" s="109"/>
      <c r="N22" s="119">
        <f>SUM(B22:M22)</f>
        <v>-26697947.509999998</v>
      </c>
    </row>
    <row r="23" spans="1:16" ht="17.100000000000001" customHeight="1" x14ac:dyDescent="0.25">
      <c r="A23" s="128" t="s">
        <v>105</v>
      </c>
      <c r="B23" s="118">
        <v>-3823619.7600000002</v>
      </c>
      <c r="C23" s="118">
        <v>-3810758.8499999996</v>
      </c>
      <c r="D23" s="118">
        <v>-3847662.7600000002</v>
      </c>
      <c r="E23" s="109">
        <v>-3774282.7300000004</v>
      </c>
      <c r="F23" s="109">
        <v>-4076630.25</v>
      </c>
      <c r="G23" s="109">
        <v>-3887872.4499999997</v>
      </c>
      <c r="H23" s="109">
        <v>-3894669.1199999996</v>
      </c>
      <c r="I23" s="109"/>
      <c r="J23" s="109"/>
      <c r="K23" s="109"/>
      <c r="L23" s="109"/>
      <c r="M23" s="109"/>
      <c r="N23" s="119">
        <f t="shared" ref="N23" si="3">SUM(B23:M23)</f>
        <v>-27115495.920000002</v>
      </c>
    </row>
    <row r="24" spans="1:16" ht="17.100000000000001" customHeight="1" x14ac:dyDescent="0.25">
      <c r="A24" s="128" t="s">
        <v>106</v>
      </c>
      <c r="B24" s="118">
        <v>-3273524.92</v>
      </c>
      <c r="C24" s="118">
        <v>-3431451.06</v>
      </c>
      <c r="D24" s="118">
        <v>-3383443.46</v>
      </c>
      <c r="E24" s="109">
        <v>-3266844.56</v>
      </c>
      <c r="F24" s="109">
        <v>-3421887.96</v>
      </c>
      <c r="G24" s="109">
        <v>-1870443.62</v>
      </c>
      <c r="H24" s="109">
        <v>-3044809.04</v>
      </c>
      <c r="I24" s="109"/>
      <c r="J24" s="109"/>
      <c r="K24" s="109"/>
      <c r="L24" s="109"/>
      <c r="M24" s="109"/>
      <c r="N24" s="119">
        <f>SUM(B24:M24)</f>
        <v>-21692404.620000001</v>
      </c>
    </row>
    <row r="25" spans="1:16" ht="17.100000000000001" customHeight="1" x14ac:dyDescent="0.25">
      <c r="A25" s="128" t="s">
        <v>107</v>
      </c>
      <c r="B25" s="118">
        <v>-2585441.1100000003</v>
      </c>
      <c r="C25" s="118">
        <v>-2722989.8200000003</v>
      </c>
      <c r="D25" s="118">
        <v>-2733811.86</v>
      </c>
      <c r="E25" s="109">
        <v>-2601700.9700000002</v>
      </c>
      <c r="F25" s="109">
        <v>-2626383.7500000005</v>
      </c>
      <c r="G25" s="109">
        <v>-2701804.25</v>
      </c>
      <c r="H25" s="109">
        <v>-2594994.0999999996</v>
      </c>
      <c r="I25" s="109"/>
      <c r="J25" s="109"/>
      <c r="K25" s="109"/>
      <c r="L25" s="109"/>
      <c r="M25" s="109"/>
      <c r="N25" s="119">
        <f>SUM(B25:M25)</f>
        <v>-18567125.859999999</v>
      </c>
    </row>
    <row r="26" spans="1:16" ht="17.100000000000001" customHeight="1" x14ac:dyDescent="0.25">
      <c r="A26" s="129" t="s">
        <v>108</v>
      </c>
      <c r="B26" s="126">
        <f t="shared" ref="B26:N26" si="4">SUM(B21:B25)</f>
        <v>-41956654.370000005</v>
      </c>
      <c r="C26" s="126">
        <f t="shared" si="4"/>
        <v>-45400640.410000004</v>
      </c>
      <c r="D26" s="126">
        <f t="shared" si="4"/>
        <v>-46328298.850000009</v>
      </c>
      <c r="E26" s="127">
        <f t="shared" si="4"/>
        <v>-42858800.010000005</v>
      </c>
      <c r="F26" s="127">
        <f t="shared" si="4"/>
        <v>-43973040</v>
      </c>
      <c r="G26" s="127">
        <f t="shared" si="4"/>
        <v>-41016138.979999997</v>
      </c>
      <c r="H26" s="127">
        <f t="shared" si="4"/>
        <v>-42434389.020000003</v>
      </c>
      <c r="I26" s="127">
        <f t="shared" si="4"/>
        <v>0</v>
      </c>
      <c r="J26" s="127">
        <f t="shared" si="4"/>
        <v>0</v>
      </c>
      <c r="K26" s="127">
        <f t="shared" si="4"/>
        <v>0</v>
      </c>
      <c r="L26" s="127">
        <f t="shared" si="4"/>
        <v>0</v>
      </c>
      <c r="M26" s="127">
        <f t="shared" si="4"/>
        <v>0</v>
      </c>
      <c r="N26" s="127">
        <f t="shared" si="4"/>
        <v>-303967961.64000005</v>
      </c>
    </row>
    <row r="27" spans="1:16" ht="17.100000000000001" customHeight="1" x14ac:dyDescent="0.25">
      <c r="A27" s="108" t="s">
        <v>109</v>
      </c>
      <c r="B27" s="118">
        <v>-13036221.579999998</v>
      </c>
      <c r="C27" s="118">
        <v>-16286755.630000001</v>
      </c>
      <c r="D27" s="118">
        <v>-16916503.800000001</v>
      </c>
      <c r="E27" s="109">
        <v>-14956068.699999999</v>
      </c>
      <c r="F27" s="109">
        <v>-16792909.960000001</v>
      </c>
      <c r="G27" s="109">
        <v>-18844907.859999996</v>
      </c>
      <c r="H27" s="109">
        <v>-17494830.550000004</v>
      </c>
      <c r="I27" s="109"/>
      <c r="J27" s="109"/>
      <c r="K27" s="109"/>
      <c r="L27" s="109"/>
      <c r="M27" s="109"/>
      <c r="N27" s="119">
        <f t="shared" ref="N27:N36" si="5">SUM(B27:M27)</f>
        <v>-114328198.08000001</v>
      </c>
    </row>
    <row r="28" spans="1:16" ht="17.100000000000001" customHeight="1" x14ac:dyDescent="0.25">
      <c r="A28" s="108" t="s">
        <v>110</v>
      </c>
      <c r="B28" s="118">
        <v>-9288964.8399999999</v>
      </c>
      <c r="C28" s="118">
        <v>-8682575.6699999999</v>
      </c>
      <c r="D28" s="118">
        <v>-7808203.0800000001</v>
      </c>
      <c r="E28" s="109">
        <v>-12707292.59</v>
      </c>
      <c r="F28" s="109">
        <v>-9469554.1900000013</v>
      </c>
      <c r="G28" s="109">
        <v>-10607538.07</v>
      </c>
      <c r="H28" s="109">
        <v>-9438000.3300000001</v>
      </c>
      <c r="I28" s="109"/>
      <c r="J28" s="109"/>
      <c r="K28" s="109"/>
      <c r="L28" s="109"/>
      <c r="M28" s="109"/>
      <c r="N28" s="119">
        <f t="shared" si="5"/>
        <v>-68002128.769999996</v>
      </c>
    </row>
    <row r="29" spans="1:16" ht="17.100000000000001" customHeight="1" x14ac:dyDescent="0.25">
      <c r="A29" s="108" t="s">
        <v>111</v>
      </c>
      <c r="B29" s="118">
        <v>-1864556.0299999998</v>
      </c>
      <c r="C29" s="118">
        <v>-2168510.1300000004</v>
      </c>
      <c r="D29" s="118">
        <v>-2550786.7000000002</v>
      </c>
      <c r="E29" s="109">
        <v>-1547458.72</v>
      </c>
      <c r="F29" s="109">
        <v>-2906837.7700000005</v>
      </c>
      <c r="G29" s="109">
        <v>-1692557.87</v>
      </c>
      <c r="H29" s="109">
        <v>-2601759.77</v>
      </c>
      <c r="I29" s="109"/>
      <c r="J29" s="109"/>
      <c r="K29" s="109"/>
      <c r="L29" s="109"/>
      <c r="M29" s="109"/>
      <c r="N29" s="119">
        <f t="shared" si="5"/>
        <v>-15332466.990000002</v>
      </c>
    </row>
    <row r="30" spans="1:16" ht="17.100000000000001" customHeight="1" x14ac:dyDescent="0.25">
      <c r="A30" s="108" t="s">
        <v>112</v>
      </c>
      <c r="B30" s="118">
        <v>-1225483.02</v>
      </c>
      <c r="C30" s="118">
        <v>-1313254.8999999999</v>
      </c>
      <c r="D30" s="118">
        <v>-1153667.9999999998</v>
      </c>
      <c r="E30" s="109">
        <v>-1250981.9100000001</v>
      </c>
      <c r="F30" s="109">
        <v>-1023714.72</v>
      </c>
      <c r="G30" s="109">
        <v>-1224914.55</v>
      </c>
      <c r="H30" s="109">
        <v>-1237813.01</v>
      </c>
      <c r="I30" s="109"/>
      <c r="J30" s="109"/>
      <c r="K30" s="109"/>
      <c r="L30" s="109"/>
      <c r="M30" s="109"/>
      <c r="N30" s="119">
        <f>SUM(B30:M30)</f>
        <v>-8429830.1099999994</v>
      </c>
    </row>
    <row r="31" spans="1:16" ht="17.100000000000001" customHeight="1" x14ac:dyDescent="0.25">
      <c r="A31" s="108" t="s">
        <v>113</v>
      </c>
      <c r="B31" s="118">
        <v>-335213.53999999998</v>
      </c>
      <c r="C31" s="118">
        <v>-840836.8</v>
      </c>
      <c r="D31" s="118">
        <v>-1330750.1499999999</v>
      </c>
      <c r="E31" s="109">
        <v>-900992.94000000006</v>
      </c>
      <c r="F31" s="109">
        <v>-1782833.1500000001</v>
      </c>
      <c r="G31" s="109">
        <v>-1018435.28</v>
      </c>
      <c r="H31" s="109">
        <v>-1492553.96</v>
      </c>
      <c r="I31" s="109"/>
      <c r="J31" s="109"/>
      <c r="K31" s="109"/>
      <c r="L31" s="109"/>
      <c r="M31" s="109"/>
      <c r="N31" s="119">
        <f>SUM(B31:M31)</f>
        <v>-7701615.8200000003</v>
      </c>
    </row>
    <row r="32" spans="1:16" ht="17.100000000000001" customHeight="1" x14ac:dyDescent="0.25">
      <c r="A32" s="108" t="s">
        <v>114</v>
      </c>
      <c r="B32" s="120">
        <v>0</v>
      </c>
      <c r="C32" s="120">
        <v>0</v>
      </c>
      <c r="D32" s="120">
        <v>0</v>
      </c>
      <c r="E32" s="120">
        <v>0</v>
      </c>
      <c r="F32" s="120">
        <v>0</v>
      </c>
      <c r="G32" s="120">
        <v>0</v>
      </c>
      <c r="H32" s="111">
        <v>0</v>
      </c>
      <c r="I32" s="111"/>
      <c r="J32" s="111"/>
      <c r="K32" s="111"/>
      <c r="L32" s="109"/>
      <c r="M32" s="111"/>
      <c r="N32" s="111">
        <f>SUM(B32:M32)</f>
        <v>0</v>
      </c>
    </row>
    <row r="33" spans="1:17" ht="17.100000000000001" customHeight="1" x14ac:dyDescent="0.25">
      <c r="A33" s="108" t="s">
        <v>115</v>
      </c>
      <c r="B33" s="118">
        <v>-157105.23000000001</v>
      </c>
      <c r="C33" s="118">
        <v>-341353.63999999996</v>
      </c>
      <c r="D33" s="118">
        <v>-546969.9</v>
      </c>
      <c r="E33" s="109">
        <v>-230733.85</v>
      </c>
      <c r="F33" s="109">
        <v>-29560.17</v>
      </c>
      <c r="G33" s="109">
        <v>-692237.91</v>
      </c>
      <c r="H33" s="109">
        <v>-26940.450000000012</v>
      </c>
      <c r="I33" s="109"/>
      <c r="J33" s="109"/>
      <c r="K33" s="109"/>
      <c r="L33" s="109"/>
      <c r="M33" s="111"/>
      <c r="N33" s="119">
        <f t="shared" si="5"/>
        <v>-2024901.1500000001</v>
      </c>
    </row>
    <row r="34" spans="1:17" ht="17.100000000000001" customHeight="1" x14ac:dyDescent="0.25">
      <c r="A34" s="108" t="s">
        <v>116</v>
      </c>
      <c r="B34" s="118">
        <v>-152764.65000000002</v>
      </c>
      <c r="C34" s="118">
        <v>-152836.56</v>
      </c>
      <c r="D34" s="118">
        <v>-102442.05</v>
      </c>
      <c r="E34" s="109">
        <v>-102233</v>
      </c>
      <c r="F34" s="109">
        <v>-102178.20000000001</v>
      </c>
      <c r="G34" s="109">
        <v>-101518.25</v>
      </c>
      <c r="H34" s="109">
        <v>-101425.38</v>
      </c>
      <c r="I34" s="109"/>
      <c r="J34" s="109"/>
      <c r="K34" s="109"/>
      <c r="L34" s="109"/>
      <c r="M34" s="109"/>
      <c r="N34" s="119">
        <f t="shared" si="5"/>
        <v>-815398.09</v>
      </c>
    </row>
    <row r="35" spans="1:17" ht="17.100000000000001" customHeight="1" x14ac:dyDescent="0.25">
      <c r="A35" s="108" t="s">
        <v>117</v>
      </c>
      <c r="B35" s="120">
        <v>0</v>
      </c>
      <c r="C35" s="120">
        <v>0</v>
      </c>
      <c r="D35" s="120">
        <v>0</v>
      </c>
      <c r="E35" s="120">
        <v>0</v>
      </c>
      <c r="F35" s="120">
        <v>0</v>
      </c>
      <c r="G35" s="120">
        <v>0</v>
      </c>
      <c r="H35" s="109">
        <v>-17205.259999999998</v>
      </c>
      <c r="I35" s="111"/>
      <c r="J35" s="111"/>
      <c r="K35" s="111"/>
      <c r="L35" s="111"/>
      <c r="M35" s="111"/>
      <c r="N35" s="109">
        <f>SUM(B35:M35)</f>
        <v>-17205.259999999998</v>
      </c>
    </row>
    <row r="36" spans="1:17" ht="17.100000000000001" customHeight="1" x14ac:dyDescent="0.25">
      <c r="A36" s="108" t="s">
        <v>118</v>
      </c>
      <c r="B36" s="118">
        <v>-410352.68</v>
      </c>
      <c r="C36" s="118">
        <v>-320740.33000000007</v>
      </c>
      <c r="D36" s="118">
        <v>-612911.81000000006</v>
      </c>
      <c r="E36" s="109">
        <v>-568201.72000000009</v>
      </c>
      <c r="F36" s="109">
        <v>-559028.4</v>
      </c>
      <c r="G36" s="109">
        <v>-780714.21000000008</v>
      </c>
      <c r="H36" s="109">
        <v>-499755.2</v>
      </c>
      <c r="I36" s="109"/>
      <c r="J36" s="109"/>
      <c r="K36" s="109"/>
      <c r="L36" s="109"/>
      <c r="M36" s="109"/>
      <c r="N36" s="119">
        <f t="shared" si="5"/>
        <v>-3751704.35</v>
      </c>
    </row>
    <row r="37" spans="1:17" ht="17.100000000000001" customHeight="1" x14ac:dyDescent="0.25">
      <c r="A37" s="108"/>
      <c r="B37" s="121"/>
      <c r="C37" s="121"/>
      <c r="D37" s="121"/>
      <c r="E37" s="123"/>
      <c r="F37" s="123"/>
      <c r="G37" s="123"/>
      <c r="H37" s="123"/>
      <c r="I37" s="123"/>
      <c r="J37" s="123"/>
      <c r="K37" s="123"/>
      <c r="L37" s="123"/>
      <c r="M37" s="119"/>
      <c r="N37" s="119"/>
    </row>
    <row r="38" spans="1:17" ht="17.100000000000001" customHeight="1" x14ac:dyDescent="0.25">
      <c r="A38" s="104" t="s">
        <v>119</v>
      </c>
      <c r="B38" s="117">
        <f t="shared" ref="B38:N38" si="6">B12+B19</f>
        <v>2812964.4699999988</v>
      </c>
      <c r="C38" s="117">
        <f t="shared" si="6"/>
        <v>-4370963.4299999774</v>
      </c>
      <c r="D38" s="117">
        <f t="shared" si="6"/>
        <v>-6160357.3199999928</v>
      </c>
      <c r="E38" s="105">
        <f t="shared" si="6"/>
        <v>-4131436.3999999911</v>
      </c>
      <c r="F38" s="105">
        <f t="shared" si="6"/>
        <v>-4504991.5</v>
      </c>
      <c r="G38" s="105">
        <f t="shared" si="6"/>
        <v>-1069753.4299999923</v>
      </c>
      <c r="H38" s="105">
        <f t="shared" si="6"/>
        <v>-3275182.6400000155</v>
      </c>
      <c r="I38" s="105">
        <f t="shared" si="6"/>
        <v>0</v>
      </c>
      <c r="J38" s="105">
        <f t="shared" si="6"/>
        <v>0</v>
      </c>
      <c r="K38" s="105">
        <f t="shared" si="6"/>
        <v>0</v>
      </c>
      <c r="L38" s="105">
        <f t="shared" si="6"/>
        <v>0</v>
      </c>
      <c r="M38" s="105">
        <f t="shared" si="6"/>
        <v>0</v>
      </c>
      <c r="N38" s="105">
        <f t="shared" si="6"/>
        <v>-20699720.25000006</v>
      </c>
    </row>
    <row r="39" spans="1:17" ht="17.100000000000001" customHeight="1" x14ac:dyDescent="0.25">
      <c r="A39" s="130"/>
      <c r="B39" s="126"/>
      <c r="C39" s="126"/>
      <c r="D39" s="126"/>
      <c r="E39" s="127"/>
      <c r="F39" s="127"/>
      <c r="G39" s="127"/>
      <c r="H39" s="127"/>
      <c r="I39" s="127"/>
      <c r="J39" s="127"/>
      <c r="K39" s="127"/>
      <c r="L39" s="127"/>
      <c r="M39" s="127"/>
      <c r="N39" s="127"/>
    </row>
    <row r="40" spans="1:17" ht="17.100000000000001" customHeight="1" x14ac:dyDescent="0.25">
      <c r="A40" s="131" t="s">
        <v>120</v>
      </c>
      <c r="B40" s="132">
        <f t="shared" ref="B40:M40" si="7">SUM(B41:B42)</f>
        <v>65110.239999999976</v>
      </c>
      <c r="C40" s="132">
        <f t="shared" si="7"/>
        <v>170449.09000000003</v>
      </c>
      <c r="D40" s="132">
        <f t="shared" si="7"/>
        <v>98222.839999999967</v>
      </c>
      <c r="E40" s="133">
        <f t="shared" si="7"/>
        <v>78782.760000000009</v>
      </c>
      <c r="F40" s="133">
        <f t="shared" si="7"/>
        <v>149928.37</v>
      </c>
      <c r="G40" s="133">
        <f t="shared" si="7"/>
        <v>185249.47000000003</v>
      </c>
      <c r="H40" s="133">
        <f t="shared" si="7"/>
        <v>124721.31000000001</v>
      </c>
      <c r="I40" s="133">
        <f t="shared" si="7"/>
        <v>0</v>
      </c>
      <c r="J40" s="133">
        <f t="shared" si="7"/>
        <v>0</v>
      </c>
      <c r="K40" s="133">
        <f t="shared" si="7"/>
        <v>0</v>
      </c>
      <c r="L40" s="133">
        <f t="shared" si="7"/>
        <v>0</v>
      </c>
      <c r="M40" s="133">
        <f t="shared" si="7"/>
        <v>0</v>
      </c>
      <c r="N40" s="133">
        <f>SUM(N41:N42)</f>
        <v>872464.07999999984</v>
      </c>
    </row>
    <row r="41" spans="1:17" ht="17.100000000000001" customHeight="1" x14ac:dyDescent="0.25">
      <c r="A41" s="108" t="s">
        <v>121</v>
      </c>
      <c r="B41" s="118">
        <v>66837.019999999975</v>
      </c>
      <c r="C41" s="118">
        <f>181133.26-1938.86</f>
        <v>179194.40000000002</v>
      </c>
      <c r="D41" s="118">
        <f>140371.02+1938.86</f>
        <v>142309.87999999998</v>
      </c>
      <c r="E41" s="109">
        <v>104053.74</v>
      </c>
      <c r="F41" s="109">
        <v>168393.61</v>
      </c>
      <c r="G41" s="109">
        <v>190895.39000000004</v>
      </c>
      <c r="H41" s="109">
        <v>130259.86000000002</v>
      </c>
      <c r="I41" s="109"/>
      <c r="J41" s="109"/>
      <c r="K41" s="109"/>
      <c r="L41" s="109"/>
      <c r="M41" s="109"/>
      <c r="N41" s="119">
        <f>SUM(B41:M41)</f>
        <v>981943.89999999991</v>
      </c>
    </row>
    <row r="42" spans="1:17" ht="17.100000000000001" customHeight="1" x14ac:dyDescent="0.25">
      <c r="A42" s="108" t="s">
        <v>122</v>
      </c>
      <c r="B42" s="118">
        <v>-1726.7799999999997</v>
      </c>
      <c r="C42" s="118">
        <v>-8745.3100000000013</v>
      </c>
      <c r="D42" s="118">
        <v>-44087.040000000001</v>
      </c>
      <c r="E42" s="109">
        <v>-25270.980000000003</v>
      </c>
      <c r="F42" s="109">
        <v>-18465.240000000002</v>
      </c>
      <c r="G42" s="109">
        <v>-5645.92</v>
      </c>
      <c r="H42" s="109">
        <v>-5538.5500000000011</v>
      </c>
      <c r="I42" s="109"/>
      <c r="J42" s="109"/>
      <c r="K42" s="109"/>
      <c r="L42" s="109"/>
      <c r="M42" s="111"/>
      <c r="N42" s="119">
        <f>SUM(B42:M42)</f>
        <v>-109479.82000000002</v>
      </c>
    </row>
    <row r="43" spans="1:17" ht="17.100000000000001" customHeight="1" x14ac:dyDescent="0.25">
      <c r="A43" s="108"/>
      <c r="B43" s="121"/>
      <c r="C43" s="121"/>
      <c r="D43" s="121"/>
      <c r="E43" s="123"/>
      <c r="F43" s="123"/>
      <c r="G43" s="123"/>
      <c r="H43" s="123"/>
      <c r="I43" s="109"/>
      <c r="J43" s="123"/>
      <c r="K43" s="123"/>
      <c r="L43" s="123"/>
      <c r="M43" s="119"/>
      <c r="N43" s="119"/>
    </row>
    <row r="44" spans="1:17" ht="17.100000000000001" customHeight="1" x14ac:dyDescent="0.25">
      <c r="A44" s="134" t="s">
        <v>93</v>
      </c>
      <c r="B44" s="135">
        <f t="shared" ref="B44:M44" si="8">B38+B40</f>
        <v>2878074.7099999986</v>
      </c>
      <c r="C44" s="135">
        <f t="shared" si="8"/>
        <v>-4200514.3399999775</v>
      </c>
      <c r="D44" s="135">
        <f t="shared" si="8"/>
        <v>-6062134.479999993</v>
      </c>
      <c r="E44" s="136">
        <f t="shared" si="8"/>
        <v>-4052653.6399999913</v>
      </c>
      <c r="F44" s="136">
        <f t="shared" si="8"/>
        <v>-4355063.13</v>
      </c>
      <c r="G44" s="136">
        <f t="shared" si="8"/>
        <v>-884503.95999999228</v>
      </c>
      <c r="H44" s="136">
        <f t="shared" si="8"/>
        <v>-3150461.3300000154</v>
      </c>
      <c r="I44" s="136">
        <f t="shared" si="8"/>
        <v>0</v>
      </c>
      <c r="J44" s="136">
        <f t="shared" si="8"/>
        <v>0</v>
      </c>
      <c r="K44" s="136">
        <f t="shared" si="8"/>
        <v>0</v>
      </c>
      <c r="L44" s="136">
        <f t="shared" si="8"/>
        <v>0</v>
      </c>
      <c r="M44" s="136">
        <f t="shared" si="8"/>
        <v>0</v>
      </c>
      <c r="N44" s="136">
        <f>N38+N40</f>
        <v>-19827256.170000061</v>
      </c>
    </row>
    <row r="45" spans="1:17" s="124" customFormat="1" ht="15" customHeight="1" x14ac:dyDescent="0.25">
      <c r="B45" s="137"/>
      <c r="N45" s="137"/>
      <c r="P45" s="91"/>
      <c r="Q45" s="91"/>
    </row>
    <row r="46" spans="1:17" s="124" customFormat="1" ht="33.6" customHeight="1" x14ac:dyDescent="0.25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9"/>
      <c r="P46" s="91"/>
      <c r="Q46" s="91"/>
    </row>
    <row r="47" spans="1:17" s="124" customFormat="1" ht="15" customHeight="1" x14ac:dyDescent="0.25">
      <c r="B47" s="140"/>
      <c r="C47" s="140"/>
      <c r="D47" s="140"/>
      <c r="E47" s="140"/>
      <c r="F47" s="141">
        <f>+F46-F44</f>
        <v>4355063.13</v>
      </c>
      <c r="G47" s="141">
        <f>+G46-G44</f>
        <v>884503.95999999228</v>
      </c>
      <c r="H47" s="142"/>
      <c r="I47" s="140"/>
      <c r="J47" s="140"/>
      <c r="N47" s="137"/>
    </row>
    <row r="48" spans="1:17" s="124" customFormat="1" ht="15" customHeight="1" x14ac:dyDescent="0.25">
      <c r="B48" s="137"/>
      <c r="C48" s="137"/>
      <c r="D48" s="137"/>
      <c r="E48" s="137"/>
      <c r="F48" s="143"/>
      <c r="G48" s="143"/>
      <c r="H48" s="141"/>
      <c r="I48" s="137"/>
      <c r="J48" s="137"/>
      <c r="N48" s="137"/>
    </row>
    <row r="49" spans="12:14" ht="15" customHeight="1" x14ac:dyDescent="0.25">
      <c r="L49" s="144"/>
      <c r="M49" s="124"/>
      <c r="N49" s="137"/>
    </row>
  </sheetData>
  <mergeCells count="5">
    <mergeCell ref="A2:N2"/>
    <mergeCell ref="A3:N3"/>
    <mergeCell ref="A4:N4"/>
    <mergeCell ref="A6:N6"/>
    <mergeCell ref="A8:N8"/>
  </mergeCells>
  <printOptions horizontalCentered="1"/>
  <pageMargins left="0.78740157480314965" right="0.59055118110236227" top="0.98425196850393704" bottom="0.59055118110236227" header="0.31496062992125984" footer="0.31496062992125984"/>
  <pageSetup paperSize="9" scale="60" orientation="landscape" r:id="rId1"/>
  <headerFooter>
    <oddFooter>&amp;C&amp;8Página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5"/>
  <sheetViews>
    <sheetView showGridLines="0" topLeftCell="A2" zoomScale="80" zoomScaleNormal="80" workbookViewId="0">
      <selection activeCell="A28" sqref="A28:B28"/>
    </sheetView>
  </sheetViews>
  <sheetFormatPr defaultColWidth="9.140625" defaultRowHeight="15" x14ac:dyDescent="0.25"/>
  <cols>
    <col min="1" max="1" width="71.7109375" style="1" customWidth="1"/>
    <col min="2" max="2" width="2.28515625" style="1" customWidth="1"/>
    <col min="3" max="9" width="23.140625" style="1" customWidth="1"/>
    <col min="10" max="16384" width="9.140625" style="1"/>
  </cols>
  <sheetData>
    <row r="1" spans="1:9" ht="73.5" customHeight="1" x14ac:dyDescent="0.25">
      <c r="A1" s="145"/>
      <c r="B1" s="145"/>
    </row>
    <row r="2" spans="1:9" ht="21.95" customHeight="1" x14ac:dyDescent="0.25">
      <c r="A2" s="150" t="s">
        <v>49</v>
      </c>
      <c r="B2" s="150"/>
      <c r="C2" s="150"/>
      <c r="D2" s="150"/>
      <c r="E2" s="150"/>
      <c r="F2" s="150"/>
      <c r="G2" s="150"/>
      <c r="H2" s="150"/>
      <c r="I2" s="150"/>
    </row>
    <row r="3" spans="1:9" ht="33" customHeight="1" x14ac:dyDescent="0.25">
      <c r="A3" s="150"/>
      <c r="B3" s="150"/>
      <c r="C3" s="150"/>
      <c r="D3" s="150"/>
      <c r="E3" s="150"/>
      <c r="F3" s="150"/>
      <c r="G3" s="150"/>
      <c r="H3" s="150"/>
      <c r="I3" s="150"/>
    </row>
    <row r="4" spans="1:9" ht="23.25" customHeight="1" x14ac:dyDescent="0.25">
      <c r="A4" s="150" t="s">
        <v>50</v>
      </c>
      <c r="B4" s="150"/>
      <c r="C4" s="150"/>
      <c r="D4" s="150"/>
      <c r="E4" s="150"/>
      <c r="F4" s="150"/>
      <c r="G4" s="150"/>
      <c r="H4" s="150"/>
      <c r="I4" s="150"/>
    </row>
    <row r="5" spans="1:9" ht="19.5" customHeight="1" x14ac:dyDescent="0.25">
      <c r="A5" s="150" t="s">
        <v>52</v>
      </c>
      <c r="B5" s="150"/>
      <c r="C5" s="150"/>
      <c r="D5" s="150"/>
      <c r="E5" s="150"/>
      <c r="F5" s="150"/>
      <c r="G5" s="150"/>
      <c r="H5" s="150"/>
      <c r="I5" s="150"/>
    </row>
    <row r="6" spans="1:9" ht="15" customHeight="1" x14ac:dyDescent="0.25">
      <c r="A6" s="146" t="s">
        <v>54</v>
      </c>
      <c r="B6" s="146"/>
      <c r="C6" s="146"/>
      <c r="D6" s="146"/>
      <c r="E6" s="146"/>
      <c r="F6" s="146"/>
      <c r="G6" s="146"/>
      <c r="H6" s="146"/>
      <c r="I6" s="146"/>
    </row>
    <row r="7" spans="1:9" ht="18" customHeight="1" x14ac:dyDescent="0.25">
      <c r="A7" s="146"/>
      <c r="B7" s="146"/>
      <c r="C7" s="146"/>
      <c r="D7" s="146"/>
      <c r="E7" s="146"/>
      <c r="F7" s="146"/>
      <c r="G7" s="146"/>
      <c r="H7" s="146"/>
      <c r="I7" s="146"/>
    </row>
    <row r="8" spans="1:9" ht="18" x14ac:dyDescent="0.25">
      <c r="A8" s="66"/>
      <c r="B8" s="66"/>
      <c r="C8" s="65"/>
      <c r="D8" s="65"/>
      <c r="E8" s="65"/>
      <c r="F8" s="65"/>
      <c r="G8" s="65"/>
      <c r="H8" s="65"/>
      <c r="I8" s="65"/>
    </row>
    <row r="9" spans="1:9" s="6" customFormat="1" x14ac:dyDescent="0.25">
      <c r="C9" s="52" t="s">
        <v>35</v>
      </c>
      <c r="D9" s="52" t="s">
        <v>29</v>
      </c>
      <c r="E9" s="52" t="s">
        <v>30</v>
      </c>
      <c r="F9" s="52" t="s">
        <v>31</v>
      </c>
      <c r="G9" s="52" t="s">
        <v>32</v>
      </c>
      <c r="H9" s="52" t="s">
        <v>33</v>
      </c>
      <c r="I9" s="52" t="s">
        <v>34</v>
      </c>
    </row>
    <row r="10" spans="1:9" s="8" customFormat="1" ht="12" thickBot="1" x14ac:dyDescent="0.3">
      <c r="C10" s="54">
        <v>2026</v>
      </c>
      <c r="D10" s="54">
        <v>2026</v>
      </c>
      <c r="E10" s="54">
        <v>2026</v>
      </c>
      <c r="F10" s="54">
        <v>2026</v>
      </c>
      <c r="G10" s="54">
        <v>2026</v>
      </c>
      <c r="H10" s="54">
        <v>2026</v>
      </c>
      <c r="I10" s="54">
        <v>2026</v>
      </c>
    </row>
    <row r="11" spans="1:9" x14ac:dyDescent="0.25">
      <c r="C11" s="56"/>
      <c r="D11" s="56"/>
      <c r="E11" s="56"/>
      <c r="F11" s="56"/>
      <c r="G11" s="56"/>
      <c r="H11" s="56"/>
      <c r="I11" s="56"/>
    </row>
    <row r="12" spans="1:9" s="11" customFormat="1" ht="16.5" thickBot="1" x14ac:dyDescent="0.3">
      <c r="A12" s="39" t="s">
        <v>0</v>
      </c>
      <c r="C12" s="57">
        <v>-1942.68999999988</v>
      </c>
      <c r="D12" s="57">
        <f t="shared" ref="D12:I12" si="0">C43</f>
        <v>549.2200000001103</v>
      </c>
      <c r="E12" s="57">
        <f t="shared" si="0"/>
        <v>865.21000000010667</v>
      </c>
      <c r="F12" s="57">
        <f t="shared" si="0"/>
        <v>-5920.0799999998935</v>
      </c>
      <c r="G12" s="57">
        <f t="shared" si="0"/>
        <v>-6108.7599999998756</v>
      </c>
      <c r="H12" s="57">
        <f t="shared" si="0"/>
        <v>-10949.119999999875</v>
      </c>
      <c r="I12" s="57">
        <f t="shared" si="0"/>
        <v>-15840.629999999879</v>
      </c>
    </row>
    <row r="13" spans="1:9" x14ac:dyDescent="0.25">
      <c r="C13" s="56"/>
      <c r="D13" s="56"/>
      <c r="E13" s="56"/>
      <c r="F13" s="56"/>
      <c r="G13" s="56"/>
      <c r="H13" s="56"/>
      <c r="I13" s="56"/>
    </row>
    <row r="14" spans="1:9" s="13" customFormat="1" ht="33.75" customHeight="1" x14ac:dyDescent="0.25">
      <c r="A14" s="38" t="s">
        <v>1</v>
      </c>
      <c r="C14" s="38"/>
      <c r="D14" s="38"/>
      <c r="E14" s="38"/>
      <c r="F14" s="38"/>
      <c r="G14" s="38"/>
      <c r="H14" s="38"/>
      <c r="I14" s="38"/>
    </row>
    <row r="15" spans="1:9" s="15" customFormat="1" ht="15.75" x14ac:dyDescent="0.25">
      <c r="A15" s="40" t="s">
        <v>2</v>
      </c>
      <c r="C15" s="63">
        <v>0</v>
      </c>
      <c r="D15" s="63">
        <v>0</v>
      </c>
      <c r="E15" s="63">
        <v>0</v>
      </c>
      <c r="F15" s="63">
        <v>0</v>
      </c>
      <c r="G15" s="63"/>
      <c r="H15" s="63"/>
      <c r="I15" s="63"/>
    </row>
    <row r="16" spans="1:9" s="15" customFormat="1" ht="15.75" x14ac:dyDescent="0.25">
      <c r="A16" s="40" t="s">
        <v>3</v>
      </c>
      <c r="C16" s="63">
        <v>0</v>
      </c>
      <c r="D16" s="63">
        <v>0</v>
      </c>
      <c r="E16" s="63">
        <v>0</v>
      </c>
      <c r="F16" s="63">
        <v>0</v>
      </c>
      <c r="G16" s="63"/>
      <c r="H16" s="63"/>
      <c r="I16" s="63"/>
    </row>
    <row r="17" spans="1:9" s="15" customFormat="1" ht="15.75" x14ac:dyDescent="0.25">
      <c r="A17" s="40" t="s">
        <v>4</v>
      </c>
      <c r="C17" s="63">
        <v>0</v>
      </c>
      <c r="D17" s="63">
        <v>0</v>
      </c>
      <c r="E17" s="63">
        <v>0</v>
      </c>
      <c r="F17" s="63">
        <v>0</v>
      </c>
      <c r="G17" s="63"/>
      <c r="H17" s="63"/>
      <c r="I17" s="63"/>
    </row>
    <row r="18" spans="1:9" s="15" customFormat="1" ht="15.75" x14ac:dyDescent="0.25">
      <c r="A18" s="40" t="s">
        <v>5</v>
      </c>
      <c r="C18" s="51">
        <v>67700</v>
      </c>
      <c r="D18" s="51">
        <v>67700</v>
      </c>
      <c r="E18" s="51">
        <v>67700</v>
      </c>
      <c r="F18" s="51">
        <v>67700</v>
      </c>
      <c r="G18" s="51">
        <v>67700</v>
      </c>
      <c r="H18" s="51">
        <v>67700</v>
      </c>
      <c r="I18" s="51">
        <v>67700</v>
      </c>
    </row>
    <row r="19" spans="1:9" s="15" customFormat="1" ht="15.75" x14ac:dyDescent="0.25">
      <c r="A19" s="40" t="s">
        <v>6</v>
      </c>
      <c r="C19" s="51">
        <v>34.450000000000003</v>
      </c>
      <c r="D19" s="51">
        <v>136.65</v>
      </c>
      <c r="E19" s="51">
        <v>110.65</v>
      </c>
      <c r="F19" s="51">
        <v>96.59</v>
      </c>
      <c r="G19" s="51">
        <v>139.01</v>
      </c>
      <c r="H19" s="51">
        <v>123.65</v>
      </c>
      <c r="I19" s="51">
        <v>124.42</v>
      </c>
    </row>
    <row r="20" spans="1:9" s="15" customFormat="1" ht="15.75" x14ac:dyDescent="0.25">
      <c r="A20" s="40" t="s">
        <v>7</v>
      </c>
      <c r="C20" s="63">
        <v>104.15</v>
      </c>
      <c r="D20" s="63">
        <v>22.26</v>
      </c>
      <c r="E20" s="63">
        <v>198.75</v>
      </c>
      <c r="F20" s="63">
        <v>80.94</v>
      </c>
      <c r="G20" s="63">
        <v>46.27</v>
      </c>
      <c r="H20" s="63">
        <v>58.75</v>
      </c>
      <c r="I20" s="63">
        <v>47.07</v>
      </c>
    </row>
    <row r="21" spans="1:9" s="11" customFormat="1" ht="15.75" x14ac:dyDescent="0.25">
      <c r="A21" s="41" t="s">
        <v>8</v>
      </c>
      <c r="B21" s="47"/>
      <c r="C21" s="42">
        <f t="shared" ref="C21:D21" si="1">SUM(C15:C20)</f>
        <v>67838.599999999991</v>
      </c>
      <c r="D21" s="42">
        <f t="shared" si="1"/>
        <v>67858.909999999989</v>
      </c>
      <c r="E21" s="42">
        <f t="shared" ref="E21:F21" si="2">SUM(E15:E20)</f>
        <v>68009.399999999994</v>
      </c>
      <c r="F21" s="42">
        <f t="shared" si="2"/>
        <v>67877.53</v>
      </c>
      <c r="G21" s="42">
        <f t="shared" ref="G21:H21" si="3">SUM(G15:G20)</f>
        <v>67885.279999999999</v>
      </c>
      <c r="H21" s="42">
        <f t="shared" si="3"/>
        <v>67882.399999999994</v>
      </c>
      <c r="I21" s="42">
        <f t="shared" ref="I21" si="4">SUM(I15:I20)</f>
        <v>67871.490000000005</v>
      </c>
    </row>
    <row r="22" spans="1:9" x14ac:dyDescent="0.25">
      <c r="C22" s="60"/>
      <c r="D22" s="60"/>
      <c r="E22" s="60"/>
      <c r="F22" s="60"/>
      <c r="G22" s="60"/>
      <c r="H22" s="60"/>
      <c r="I22" s="60"/>
    </row>
    <row r="23" spans="1:9" s="13" customFormat="1" ht="15.75" x14ac:dyDescent="0.25">
      <c r="A23" s="38" t="s">
        <v>9</v>
      </c>
      <c r="C23" s="61"/>
      <c r="D23" s="61"/>
      <c r="E23" s="61"/>
      <c r="F23" s="61"/>
      <c r="G23" s="61"/>
      <c r="H23" s="61"/>
      <c r="I23" s="61"/>
    </row>
    <row r="24" spans="1:9" s="15" customFormat="1" ht="15.75" x14ac:dyDescent="0.25">
      <c r="A24" s="40" t="s">
        <v>10</v>
      </c>
      <c r="C24" s="64">
        <v>-37826.300000000003</v>
      </c>
      <c r="D24" s="64">
        <v>-38950.93</v>
      </c>
      <c r="E24" s="64">
        <v>-42703.899999999994</v>
      </c>
      <c r="F24" s="64">
        <v>-40554.909999999996</v>
      </c>
      <c r="G24" s="64">
        <v>-41250.18</v>
      </c>
      <c r="H24" s="64">
        <f>-27930.99-12278-1662-0.7</f>
        <v>-41871.69</v>
      </c>
      <c r="I24" s="90">
        <v>-39105.339999999997</v>
      </c>
    </row>
    <row r="25" spans="1:9" s="15" customFormat="1" ht="15.75" x14ac:dyDescent="0.25">
      <c r="A25" s="40" t="s">
        <v>11</v>
      </c>
      <c r="C25" s="64">
        <v>-52.24</v>
      </c>
      <c r="D25" s="64">
        <v>-60.38</v>
      </c>
      <c r="E25" s="64">
        <v>-60.38</v>
      </c>
      <c r="F25" s="64">
        <v>-60.7</v>
      </c>
      <c r="G25" s="64">
        <v>-53.84</v>
      </c>
      <c r="H25" s="64">
        <v>-57.59</v>
      </c>
      <c r="I25" s="64">
        <v>-60.61</v>
      </c>
    </row>
    <row r="26" spans="1:9" s="15" customFormat="1" ht="15.75" x14ac:dyDescent="0.25">
      <c r="A26" s="40" t="s">
        <v>12</v>
      </c>
      <c r="C26" s="64">
        <v>-3014.47</v>
      </c>
      <c r="D26" s="64">
        <v>-3090.65</v>
      </c>
      <c r="E26" s="64">
        <v>-3065.29</v>
      </c>
      <c r="F26" s="64">
        <v>-3001.45</v>
      </c>
      <c r="G26" s="64">
        <v>-2999.63</v>
      </c>
      <c r="H26" s="64">
        <v>-1384.86</v>
      </c>
      <c r="I26" s="64">
        <v>-2712.86</v>
      </c>
    </row>
    <row r="27" spans="1:9" s="15" customFormat="1" ht="15.75" x14ac:dyDescent="0.25">
      <c r="A27" s="43" t="s">
        <v>44</v>
      </c>
      <c r="B27" s="48"/>
      <c r="C27" s="44">
        <f t="shared" ref="C27:D27" si="5">SUM(C24:C26)</f>
        <v>-40893.01</v>
      </c>
      <c r="D27" s="44">
        <f t="shared" si="5"/>
        <v>-42101.96</v>
      </c>
      <c r="E27" s="44">
        <f t="shared" ref="E27:F27" si="6">SUM(E24:E26)</f>
        <v>-45829.569999999992</v>
      </c>
      <c r="F27" s="44">
        <f t="shared" si="6"/>
        <v>-43617.05999999999</v>
      </c>
      <c r="G27" s="44">
        <f t="shared" ref="G27:H27" si="7">SUM(G24:G26)</f>
        <v>-44303.649999999994</v>
      </c>
      <c r="H27" s="44">
        <f t="shared" si="7"/>
        <v>-43314.14</v>
      </c>
      <c r="I27" s="44">
        <f t="shared" ref="I27" si="8">SUM(I24:I26)</f>
        <v>-41878.81</v>
      </c>
    </row>
    <row r="28" spans="1:9" s="15" customFormat="1" ht="15.75" x14ac:dyDescent="0.25">
      <c r="A28" s="40" t="s">
        <v>14</v>
      </c>
      <c r="C28" s="64">
        <v>-7713.47</v>
      </c>
      <c r="D28" s="64">
        <v>-7982.52</v>
      </c>
      <c r="E28" s="64">
        <v>-8063.95</v>
      </c>
      <c r="F28" s="64">
        <v>-7922.52</v>
      </c>
      <c r="G28" s="64">
        <v>-9736.75</v>
      </c>
      <c r="H28" s="64">
        <v>-11689.22</v>
      </c>
      <c r="I28" s="64">
        <v>-9536.1299999999992</v>
      </c>
    </row>
    <row r="29" spans="1:9" s="15" customFormat="1" ht="15.75" x14ac:dyDescent="0.25">
      <c r="A29" s="40" t="s">
        <v>15</v>
      </c>
      <c r="C29" s="64">
        <v>-14062.33</v>
      </c>
      <c r="D29" s="64">
        <v>-13506.98</v>
      </c>
      <c r="E29" s="64">
        <v>-14950.41</v>
      </c>
      <c r="F29" s="64">
        <v>-13509.61</v>
      </c>
      <c r="G29" s="64">
        <v>-13889.54</v>
      </c>
      <c r="H29" s="64">
        <v>-13886.03</v>
      </c>
      <c r="I29" s="64">
        <v>-14459.37</v>
      </c>
    </row>
    <row r="30" spans="1:9" s="15" customFormat="1" ht="15.75" x14ac:dyDescent="0.25">
      <c r="A30" s="40" t="s">
        <v>7</v>
      </c>
      <c r="C30" s="64">
        <f>-1049.61-0.3</f>
        <v>-1049.9099999999999</v>
      </c>
      <c r="D30" s="64">
        <v>-1647.11</v>
      </c>
      <c r="E30" s="64">
        <v>-1783.72</v>
      </c>
      <c r="F30" s="64">
        <v>-1347.29</v>
      </c>
      <c r="G30" s="64">
        <v>-1864.31</v>
      </c>
      <c r="H30" s="64">
        <v>-1915.67</v>
      </c>
      <c r="I30" s="64">
        <v>-1539.19</v>
      </c>
    </row>
    <row r="31" spans="1:9" s="11" customFormat="1" ht="15.75" x14ac:dyDescent="0.25">
      <c r="A31" s="41" t="s">
        <v>8</v>
      </c>
      <c r="B31" s="47"/>
      <c r="C31" s="45">
        <f t="shared" ref="C31:D31" si="9">SUM(C27:C30)</f>
        <v>-63718.720000000001</v>
      </c>
      <c r="D31" s="45">
        <f t="shared" si="9"/>
        <v>-65238.569999999992</v>
      </c>
      <c r="E31" s="45">
        <f t="shared" ref="E31:F31" si="10">SUM(E27:E30)</f>
        <v>-70627.649999999994</v>
      </c>
      <c r="F31" s="45">
        <f t="shared" si="10"/>
        <v>-66396.479999999981</v>
      </c>
      <c r="G31" s="45">
        <f t="shared" ref="G31:H31" si="11">SUM(G27:G30)</f>
        <v>-69794.25</v>
      </c>
      <c r="H31" s="45">
        <f t="shared" si="11"/>
        <v>-70805.06</v>
      </c>
      <c r="I31" s="45">
        <f t="shared" ref="I31" si="12">SUM(I27:I30)</f>
        <v>-67413.5</v>
      </c>
    </row>
    <row r="32" spans="1:9" x14ac:dyDescent="0.25">
      <c r="C32" s="60"/>
      <c r="D32" s="60"/>
      <c r="E32" s="60"/>
      <c r="F32" s="60"/>
      <c r="G32" s="60"/>
      <c r="H32" s="60"/>
      <c r="I32" s="60"/>
    </row>
    <row r="33" spans="1:9" s="24" customFormat="1" ht="15.75" x14ac:dyDescent="0.25">
      <c r="A33" s="38" t="s">
        <v>16</v>
      </c>
      <c r="B33" s="13"/>
      <c r="C33" s="61"/>
      <c r="D33" s="61"/>
      <c r="E33" s="61"/>
      <c r="F33" s="61"/>
      <c r="G33" s="61"/>
      <c r="H33" s="61"/>
      <c r="I33" s="61"/>
    </row>
    <row r="34" spans="1:9" s="25" customFormat="1" ht="15.75" x14ac:dyDescent="0.25">
      <c r="A34" s="40" t="s">
        <v>17</v>
      </c>
      <c r="B34" s="15"/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</row>
    <row r="35" spans="1:9" s="25" customFormat="1" ht="15.75" x14ac:dyDescent="0.25">
      <c r="A35" s="40" t="s">
        <v>18</v>
      </c>
      <c r="B35" s="15"/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</row>
    <row r="36" spans="1:9" s="25" customFormat="1" ht="15.75" x14ac:dyDescent="0.25">
      <c r="A36" s="40" t="s">
        <v>19</v>
      </c>
      <c r="B36" s="15"/>
      <c r="C36" s="88">
        <v>-1612.28</v>
      </c>
      <c r="D36" s="88">
        <v>-2298.0500000000002</v>
      </c>
      <c r="E36" s="88">
        <v>-4152.2</v>
      </c>
      <c r="F36" s="88">
        <v>-1662.83</v>
      </c>
      <c r="G36" s="88">
        <v>-2931.39</v>
      </c>
      <c r="H36" s="88">
        <v>-1966.77</v>
      </c>
      <c r="I36" s="88">
        <v>-2262.6799999999998</v>
      </c>
    </row>
    <row r="37" spans="1:9" s="11" customFormat="1" ht="15.75" x14ac:dyDescent="0.25">
      <c r="A37" s="41" t="s">
        <v>8</v>
      </c>
      <c r="B37" s="47"/>
      <c r="C37" s="45">
        <f t="shared" ref="C37:D37" si="13">SUM(C34:C36)</f>
        <v>-1612.28</v>
      </c>
      <c r="D37" s="45">
        <f t="shared" si="13"/>
        <v>-2298.0500000000002</v>
      </c>
      <c r="E37" s="45">
        <f t="shared" ref="E37:F37" si="14">SUM(E34:E36)</f>
        <v>-4152.2</v>
      </c>
      <c r="F37" s="45">
        <f t="shared" si="14"/>
        <v>-1662.83</v>
      </c>
      <c r="G37" s="45">
        <f t="shared" ref="G37:H37" si="15">SUM(G34:G36)</f>
        <v>-2931.39</v>
      </c>
      <c r="H37" s="45">
        <f t="shared" si="15"/>
        <v>-1966.77</v>
      </c>
      <c r="I37" s="45">
        <f t="shared" ref="I37" si="16">SUM(I34:I36)</f>
        <v>-2262.6799999999998</v>
      </c>
    </row>
    <row r="38" spans="1:9" x14ac:dyDescent="0.25">
      <c r="C38" s="60"/>
      <c r="D38" s="60"/>
      <c r="E38" s="60"/>
      <c r="F38" s="60"/>
      <c r="G38" s="60"/>
      <c r="H38" s="60"/>
      <c r="I38" s="60"/>
    </row>
    <row r="39" spans="1:9" s="11" customFormat="1" ht="15.75" x14ac:dyDescent="0.25">
      <c r="A39" s="49" t="s">
        <v>20</v>
      </c>
      <c r="B39" s="46"/>
      <c r="C39" s="50">
        <f t="shared" ref="C39:D39" si="17">C21+C31+C37</f>
        <v>2507.5999999999904</v>
      </c>
      <c r="D39" s="50">
        <f t="shared" si="17"/>
        <v>322.28999999999633</v>
      </c>
      <c r="E39" s="50">
        <f t="shared" ref="E39:F39" si="18">E21+E31+E37</f>
        <v>-6770.45</v>
      </c>
      <c r="F39" s="50">
        <f t="shared" si="18"/>
        <v>-181.77999999998246</v>
      </c>
      <c r="G39" s="50">
        <f t="shared" ref="G39:H39" si="19">G21+G31+G37</f>
        <v>-4840.3600000000006</v>
      </c>
      <c r="H39" s="50">
        <f t="shared" si="19"/>
        <v>-4889.4300000000039</v>
      </c>
      <c r="I39" s="50">
        <f t="shared" ref="I39" si="20">I21+I31+I37</f>
        <v>-1804.6899999999946</v>
      </c>
    </row>
    <row r="40" spans="1:9" s="29" customFormat="1" ht="15.75" x14ac:dyDescent="0.25">
      <c r="C40" s="62"/>
      <c r="D40" s="62"/>
      <c r="E40" s="62"/>
      <c r="F40" s="62"/>
      <c r="G40" s="62"/>
      <c r="H40" s="62"/>
      <c r="I40" s="62"/>
    </row>
    <row r="41" spans="1:9" s="25" customFormat="1" ht="15.75" x14ac:dyDescent="0.25">
      <c r="A41" s="40" t="s">
        <v>21</v>
      </c>
      <c r="B41" s="15"/>
      <c r="C41" s="64">
        <v>-15.69</v>
      </c>
      <c r="D41" s="64">
        <v>-6.3</v>
      </c>
      <c r="E41" s="64">
        <v>-14.84</v>
      </c>
      <c r="F41" s="64">
        <v>-6.9</v>
      </c>
      <c r="G41" s="64">
        <v>0</v>
      </c>
      <c r="H41" s="64">
        <v>-2.08</v>
      </c>
      <c r="I41" s="64">
        <v>-5.42</v>
      </c>
    </row>
    <row r="42" spans="1:9" x14ac:dyDescent="0.25">
      <c r="C42" s="60"/>
      <c r="D42" s="60"/>
      <c r="E42" s="60"/>
      <c r="F42" s="60"/>
      <c r="G42" s="60"/>
      <c r="H42" s="60"/>
      <c r="I42" s="60"/>
    </row>
    <row r="43" spans="1:9" s="11" customFormat="1" ht="15.75" x14ac:dyDescent="0.25">
      <c r="A43" s="41" t="s">
        <v>22</v>
      </c>
      <c r="B43" s="47"/>
      <c r="C43" s="45">
        <f t="shared" ref="C43:D43" si="21">C12+C39+C41</f>
        <v>549.2200000001103</v>
      </c>
      <c r="D43" s="45">
        <f t="shared" si="21"/>
        <v>865.21000000010667</v>
      </c>
      <c r="E43" s="45">
        <f t="shared" ref="E43:F43" si="22">E12+E39+E41</f>
        <v>-5920.0799999998935</v>
      </c>
      <c r="F43" s="45">
        <f t="shared" si="22"/>
        <v>-6108.7599999998756</v>
      </c>
      <c r="G43" s="45">
        <f t="shared" ref="G43:H43" si="23">G12+G39+G41</f>
        <v>-10949.119999999875</v>
      </c>
      <c r="H43" s="45">
        <f t="shared" si="23"/>
        <v>-15840.629999999879</v>
      </c>
      <c r="I43" s="45">
        <f t="shared" ref="I43" si="24">I12+I39+I41</f>
        <v>-17650.739999999871</v>
      </c>
    </row>
    <row r="44" spans="1:9" x14ac:dyDescent="0.25">
      <c r="C44" s="19"/>
      <c r="D44" s="19"/>
      <c r="E44" s="19"/>
      <c r="F44" s="19"/>
      <c r="G44" s="19"/>
      <c r="H44" s="19"/>
      <c r="I44" s="19"/>
    </row>
    <row r="45" spans="1:9" x14ac:dyDescent="0.25">
      <c r="A45" s="1" t="s">
        <v>48</v>
      </c>
    </row>
  </sheetData>
  <mergeCells count="5">
    <mergeCell ref="A1:B1"/>
    <mergeCell ref="A6:I7"/>
    <mergeCell ref="A5:I5"/>
    <mergeCell ref="A2:I3"/>
    <mergeCell ref="A4:I4"/>
  </mergeCells>
  <phoneticPr fontId="18" type="noConversion"/>
  <printOptions horizontalCentered="1"/>
  <pageMargins left="0.59055118110236227" right="0.59055118110236227" top="0.98425196850393704" bottom="0.59055118110236227" header="0.31496062992125984" footer="0.31496062992125984"/>
  <pageSetup paperSize="9" scale="56" orientation="landscape" r:id="rId1"/>
  <headerFooter>
    <oddHeader>&amp;L&amp;G</oddHeader>
    <oddFooter>&amp;C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E2DB-343E-4DBB-BAC5-D45906E9675B}">
  <sheetPr>
    <pageSetUpPr fitToPage="1"/>
  </sheetPr>
  <dimension ref="A1:I35"/>
  <sheetViews>
    <sheetView showGridLines="0" topLeftCell="A2" zoomScale="80" zoomScaleNormal="80" workbookViewId="0">
      <selection activeCell="A3" sqref="A3:I3"/>
    </sheetView>
  </sheetViews>
  <sheetFormatPr defaultColWidth="9.140625" defaultRowHeight="15" x14ac:dyDescent="0.25"/>
  <cols>
    <col min="1" max="1" width="78.7109375" style="1" customWidth="1"/>
    <col min="2" max="2" width="2.7109375" style="1" customWidth="1"/>
    <col min="3" max="9" width="15.85546875" style="1" customWidth="1"/>
    <col min="10" max="16384" width="9.140625" style="1"/>
  </cols>
  <sheetData>
    <row r="1" spans="1:9" ht="73.5" customHeight="1" x14ac:dyDescent="0.25">
      <c r="A1" s="145"/>
      <c r="B1" s="145"/>
    </row>
    <row r="2" spans="1:9" ht="21" customHeight="1" x14ac:dyDescent="0.25">
      <c r="A2" s="145"/>
      <c r="B2" s="145"/>
    </row>
    <row r="3" spans="1:9" ht="18" customHeight="1" x14ac:dyDescent="0.25">
      <c r="A3" s="149" t="s">
        <v>49</v>
      </c>
      <c r="B3" s="149"/>
      <c r="C3" s="149"/>
      <c r="D3" s="149"/>
      <c r="E3" s="149"/>
      <c r="F3" s="149"/>
      <c r="G3" s="149"/>
      <c r="H3" s="149"/>
      <c r="I3" s="149"/>
    </row>
    <row r="4" spans="1:9" ht="20.25" customHeight="1" x14ac:dyDescent="0.25">
      <c r="A4" s="148" t="s">
        <v>50</v>
      </c>
      <c r="B4" s="148"/>
      <c r="C4" s="148"/>
      <c r="D4" s="148"/>
      <c r="E4" s="148"/>
      <c r="F4" s="148"/>
      <c r="G4" s="148"/>
      <c r="H4" s="148"/>
      <c r="I4" s="148"/>
    </row>
    <row r="5" spans="1:9" ht="20.25" customHeight="1" x14ac:dyDescent="0.25">
      <c r="A5" s="146" t="s">
        <v>53</v>
      </c>
      <c r="B5" s="146"/>
      <c r="C5" s="146"/>
      <c r="D5" s="146"/>
      <c r="E5" s="146"/>
      <c r="F5" s="146"/>
      <c r="G5" s="146"/>
      <c r="H5" s="146"/>
      <c r="I5" s="146"/>
    </row>
    <row r="6" spans="1:9" ht="15" customHeight="1" x14ac:dyDescent="0.25">
      <c r="A6" s="146"/>
      <c r="B6" s="146"/>
      <c r="C6" s="66"/>
      <c r="D6" s="66"/>
      <c r="E6" s="66"/>
      <c r="F6" s="66"/>
      <c r="G6" s="66"/>
      <c r="H6" s="66"/>
      <c r="I6" s="66"/>
    </row>
    <row r="7" spans="1:9" ht="20.25" customHeight="1" x14ac:dyDescent="0.25">
      <c r="A7" s="146" t="s">
        <v>51</v>
      </c>
      <c r="B7" s="146"/>
      <c r="C7" s="146"/>
      <c r="D7" s="146"/>
      <c r="E7" s="146"/>
      <c r="F7" s="146"/>
      <c r="G7" s="146"/>
      <c r="H7" s="146"/>
      <c r="I7" s="146"/>
    </row>
    <row r="8" spans="1:9" ht="21" customHeight="1" x14ac:dyDescent="0.25">
      <c r="A8" s="147"/>
      <c r="B8" s="147"/>
    </row>
    <row r="9" spans="1:9" s="6" customFormat="1" x14ac:dyDescent="0.25">
      <c r="A9" s="53"/>
      <c r="B9" s="53"/>
      <c r="C9" s="58" t="s">
        <v>35</v>
      </c>
      <c r="D9" s="58" t="s">
        <v>29</v>
      </c>
      <c r="E9" s="58" t="s">
        <v>30</v>
      </c>
      <c r="F9" s="58" t="s">
        <v>31</v>
      </c>
      <c r="G9" s="58" t="s">
        <v>32</v>
      </c>
      <c r="H9" s="58" t="s">
        <v>33</v>
      </c>
      <c r="I9" s="58" t="s">
        <v>34</v>
      </c>
    </row>
    <row r="10" spans="1:9" s="8" customFormat="1" ht="12" thickBot="1" x14ac:dyDescent="0.3">
      <c r="A10" s="55"/>
      <c r="B10" s="55"/>
      <c r="C10" s="59">
        <v>2026</v>
      </c>
      <c r="D10" s="59">
        <v>2026</v>
      </c>
      <c r="E10" s="59">
        <v>2026</v>
      </c>
      <c r="F10" s="59">
        <v>2026</v>
      </c>
      <c r="G10" s="59">
        <v>2026</v>
      </c>
      <c r="H10" s="59">
        <v>2026</v>
      </c>
      <c r="I10" s="59">
        <v>2026</v>
      </c>
    </row>
    <row r="11" spans="1:9" x14ac:dyDescent="0.25">
      <c r="A11" s="56"/>
      <c r="B11" s="56"/>
      <c r="C11" s="56"/>
      <c r="D11" s="56"/>
      <c r="E11" s="56"/>
      <c r="F11" s="56"/>
      <c r="G11" s="56"/>
      <c r="H11" s="56"/>
      <c r="I11" s="56"/>
    </row>
    <row r="12" spans="1:9" s="70" customFormat="1" ht="30" customHeight="1" thickBot="1" x14ac:dyDescent="0.3">
      <c r="A12" s="67" t="s">
        <v>23</v>
      </c>
      <c r="B12" s="68"/>
      <c r="C12" s="69">
        <v>549</v>
      </c>
      <c r="D12" s="69">
        <v>865.21000000010667</v>
      </c>
      <c r="E12" s="69">
        <v>-5920.0799999998935</v>
      </c>
      <c r="F12" s="69">
        <v>-6108.7599999998756</v>
      </c>
      <c r="G12" s="69">
        <v>-10949.119999999875</v>
      </c>
      <c r="H12" s="69">
        <v>-15840.629999999879</v>
      </c>
      <c r="I12" s="69">
        <v>-17650.739999999871</v>
      </c>
    </row>
    <row r="13" spans="1:9" s="72" customFormat="1" ht="30" customHeight="1" x14ac:dyDescent="0.25">
      <c r="A13" s="71"/>
      <c r="B13" s="71"/>
      <c r="C13" s="71"/>
      <c r="D13" s="71"/>
      <c r="E13" s="71"/>
      <c r="F13" s="71"/>
      <c r="G13" s="71"/>
      <c r="H13" s="71"/>
      <c r="I13" s="71"/>
    </row>
    <row r="14" spans="1:9" s="76" customFormat="1" ht="30" customHeight="1" x14ac:dyDescent="0.25">
      <c r="A14" s="73" t="s">
        <v>27</v>
      </c>
      <c r="B14" s="74"/>
      <c r="C14" s="75"/>
      <c r="D14" s="75"/>
      <c r="E14" s="75"/>
      <c r="F14" s="75"/>
      <c r="G14" s="75"/>
      <c r="H14" s="75"/>
      <c r="I14" s="75"/>
    </row>
    <row r="15" spans="1:9" s="76" customFormat="1" ht="20.100000000000001" customHeight="1" x14ac:dyDescent="0.25">
      <c r="A15" s="77"/>
      <c r="B15" s="74"/>
      <c r="C15" s="78"/>
      <c r="D15" s="78"/>
      <c r="E15" s="78"/>
      <c r="F15" s="78"/>
      <c r="G15" s="78"/>
      <c r="H15" s="78"/>
      <c r="I15" s="78"/>
    </row>
    <row r="16" spans="1:9" s="76" customFormat="1" ht="30" customHeight="1" x14ac:dyDescent="0.25">
      <c r="A16" s="79" t="s">
        <v>24</v>
      </c>
      <c r="B16" s="74"/>
      <c r="C16" s="80">
        <v>6079</v>
      </c>
      <c r="D16" s="80">
        <v>9170</v>
      </c>
      <c r="E16" s="80">
        <v>12235</v>
      </c>
      <c r="F16" s="80">
        <v>15237</v>
      </c>
      <c r="G16" s="80">
        <v>18236</v>
      </c>
      <c r="H16" s="80">
        <v>19621</v>
      </c>
      <c r="I16" s="80">
        <v>22334</v>
      </c>
    </row>
    <row r="17" spans="1:9" s="76" customFormat="1" ht="45.75" customHeight="1" x14ac:dyDescent="0.25">
      <c r="A17" s="79" t="s">
        <v>47</v>
      </c>
      <c r="B17" s="74"/>
      <c r="C17" s="80">
        <v>-5</v>
      </c>
      <c r="D17" s="80">
        <v>11</v>
      </c>
      <c r="E17" s="80">
        <v>-23</v>
      </c>
      <c r="F17" s="80">
        <v>-923</v>
      </c>
      <c r="G17" s="80">
        <v>2511</v>
      </c>
      <c r="H17" s="80">
        <v>3678</v>
      </c>
      <c r="I17" s="80">
        <v>1263</v>
      </c>
    </row>
    <row r="18" spans="1:9" s="76" customFormat="1" ht="30" customHeight="1" x14ac:dyDescent="0.25">
      <c r="A18" s="79" t="s">
        <v>46</v>
      </c>
      <c r="B18" s="74"/>
      <c r="C18" s="80">
        <v>-374.6</v>
      </c>
      <c r="D18" s="80">
        <v>0</v>
      </c>
      <c r="E18" s="80">
        <v>0</v>
      </c>
      <c r="F18" s="80">
        <v>-241</v>
      </c>
      <c r="G18" s="80">
        <v>-597</v>
      </c>
      <c r="H18" s="80">
        <v>-1246</v>
      </c>
      <c r="I18" s="80">
        <v>-515</v>
      </c>
    </row>
    <row r="19" spans="1:9" s="72" customFormat="1" ht="30" customHeight="1" x14ac:dyDescent="0.25">
      <c r="A19" s="79" t="s">
        <v>45</v>
      </c>
      <c r="B19" s="74"/>
      <c r="C19" s="80"/>
      <c r="D19" s="80"/>
      <c r="E19" s="80"/>
      <c r="F19" s="80"/>
      <c r="G19" s="80"/>
      <c r="H19" s="80"/>
      <c r="I19" s="80"/>
    </row>
    <row r="20" spans="1:9" s="84" customFormat="1" ht="20.100000000000001" customHeight="1" x14ac:dyDescent="0.25">
      <c r="A20" s="81"/>
      <c r="B20" s="82"/>
      <c r="C20" s="83"/>
      <c r="D20" s="83"/>
      <c r="E20" s="83"/>
      <c r="F20" s="83"/>
      <c r="G20" s="83"/>
      <c r="H20" s="83"/>
      <c r="I20" s="83"/>
    </row>
    <row r="21" spans="1:9" s="76" customFormat="1" ht="30" customHeight="1" thickBot="1" x14ac:dyDescent="0.3">
      <c r="A21" s="85" t="s">
        <v>25</v>
      </c>
      <c r="B21" s="86"/>
      <c r="C21" s="87">
        <f t="shared" ref="C21:D21" si="0">SUM(C12:C19)</f>
        <v>6248.4</v>
      </c>
      <c r="D21" s="87">
        <f t="shared" si="0"/>
        <v>10046.210000000106</v>
      </c>
      <c r="E21" s="87">
        <f t="shared" ref="E21" si="1">SUM(E12:E19)</f>
        <v>6291.9200000001065</v>
      </c>
      <c r="F21" s="87">
        <f>SUM(F12:F19)</f>
        <v>7964.2400000001253</v>
      </c>
      <c r="G21" s="87">
        <f>SUM(G12:G19)</f>
        <v>9200.8800000001247</v>
      </c>
      <c r="H21" s="87">
        <f>SUM(H12:H19)</f>
        <v>6212.3700000001209</v>
      </c>
      <c r="I21" s="87">
        <f>SUM(I12:I19)</f>
        <v>5431.2600000001294</v>
      </c>
    </row>
    <row r="22" spans="1:9" ht="14.45" customHeight="1" x14ac:dyDescent="0.25"/>
    <row r="23" spans="1:9" ht="14.45" customHeight="1" x14ac:dyDescent="0.25"/>
    <row r="31" spans="1:9" ht="15" customHeight="1" x14ac:dyDescent="0.25"/>
    <row r="35" ht="15" customHeight="1" x14ac:dyDescent="0.25"/>
  </sheetData>
  <mergeCells count="8">
    <mergeCell ref="A1:B1"/>
    <mergeCell ref="A2:B2"/>
    <mergeCell ref="A6:B6"/>
    <mergeCell ref="A8:B8"/>
    <mergeCell ref="A7:I7"/>
    <mergeCell ref="A5:I5"/>
    <mergeCell ref="A4:I4"/>
    <mergeCell ref="A3:I3"/>
  </mergeCells>
  <phoneticPr fontId="18" type="noConversion"/>
  <printOptions horizontalCentered="1"/>
  <pageMargins left="0.59055118110236227" right="0.59055118110236227" top="0.98425196850393704" bottom="0.59055118110236227" header="0.31496062992125984" footer="0.31496062992125984"/>
  <pageSetup paperSize="9" scale="69" orientation="landscape" r:id="rId1"/>
  <headerFooter>
    <oddHeader>&amp;L&amp;G</oddHeader>
    <oddFooter>&amp;C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BA89-ED47-4B28-9F42-7BD085954946}">
  <sheetPr>
    <pageSetUpPr fitToPage="1"/>
  </sheetPr>
  <dimension ref="A1:Q41"/>
  <sheetViews>
    <sheetView topLeftCell="A10" zoomScale="80" zoomScaleNormal="80" workbookViewId="0">
      <selection activeCell="E4" sqref="E1:E1048576"/>
    </sheetView>
  </sheetViews>
  <sheetFormatPr defaultColWidth="9.140625" defaultRowHeight="15" x14ac:dyDescent="0.25"/>
  <cols>
    <col min="1" max="1" width="64.42578125" style="1" customWidth="1"/>
    <col min="2" max="2" width="4.7109375" style="1" customWidth="1"/>
    <col min="3" max="3" width="13.7109375" style="1" customWidth="1"/>
    <col min="4" max="4" width="13.28515625" style="1" customWidth="1"/>
    <col min="5" max="5" width="10" style="1" hidden="1" customWidth="1"/>
    <col min="6" max="15" width="8.28515625" style="1" hidden="1" customWidth="1"/>
    <col min="16" max="16" width="2.85546875" style="1" customWidth="1"/>
    <col min="17" max="17" width="11" style="1" customWidth="1"/>
    <col min="18" max="16384" width="9.140625" style="1"/>
  </cols>
  <sheetData>
    <row r="1" spans="1:17" ht="32.450000000000003" customHeight="1" x14ac:dyDescent="0.25">
      <c r="A1" s="145" t="s">
        <v>26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7" ht="42" customHeight="1" x14ac:dyDescent="0.25">
      <c r="A2" s="152" t="s">
        <v>43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17" ht="30" customHeight="1" x14ac:dyDescent="0.25">
      <c r="A3" s="153" t="s">
        <v>42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</row>
    <row r="4" spans="1:17" s="4" customFormat="1" ht="18" customHeight="1" x14ac:dyDescent="0.3">
      <c r="A4" s="2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7" s="6" customFormat="1" x14ac:dyDescent="0.25">
      <c r="C5" s="7" t="s">
        <v>40</v>
      </c>
      <c r="D5" s="7" t="s">
        <v>35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33</v>
      </c>
      <c r="J5" s="7" t="s">
        <v>34</v>
      </c>
      <c r="K5" s="7" t="s">
        <v>36</v>
      </c>
      <c r="L5" s="7" t="s">
        <v>37</v>
      </c>
      <c r="M5" s="7" t="s">
        <v>38</v>
      </c>
      <c r="N5" s="7" t="s">
        <v>39</v>
      </c>
      <c r="O5" s="7" t="s">
        <v>40</v>
      </c>
      <c r="Q5" s="7" t="s">
        <v>28</v>
      </c>
    </row>
    <row r="6" spans="1:17" s="8" customFormat="1" ht="12" thickBot="1" x14ac:dyDescent="0.3">
      <c r="C6" s="9">
        <v>2022</v>
      </c>
      <c r="D6" s="9">
        <v>2022</v>
      </c>
      <c r="E6" s="9">
        <v>2022</v>
      </c>
      <c r="F6" s="9">
        <v>2022</v>
      </c>
      <c r="G6" s="9">
        <v>2022</v>
      </c>
      <c r="H6" s="9">
        <v>2022</v>
      </c>
      <c r="I6" s="9">
        <v>2022</v>
      </c>
      <c r="J6" s="9">
        <v>2022</v>
      </c>
      <c r="K6" s="9">
        <v>2022</v>
      </c>
      <c r="L6" s="9">
        <v>2022</v>
      </c>
      <c r="M6" s="9">
        <v>2022</v>
      </c>
      <c r="N6" s="9">
        <v>2022</v>
      </c>
      <c r="O6" s="9">
        <v>2023</v>
      </c>
      <c r="Q6" s="9"/>
    </row>
    <row r="8" spans="1:17" s="11" customFormat="1" ht="16.5" thickBot="1" x14ac:dyDescent="0.3">
      <c r="A8" s="10" t="s">
        <v>0</v>
      </c>
      <c r="C8" s="12">
        <v>9586.0918899998433</v>
      </c>
      <c r="D8" s="12">
        <v>7692.8218899998374</v>
      </c>
      <c r="E8" s="12">
        <f>D39</f>
        <v>-0.19811000016215985</v>
      </c>
      <c r="F8" s="12">
        <f t="shared" ref="F8:O8" si="0">E39</f>
        <v>-0.19811000016215985</v>
      </c>
      <c r="G8" s="12">
        <f t="shared" si="0"/>
        <v>-0.19811000016215985</v>
      </c>
      <c r="H8" s="12">
        <f t="shared" si="0"/>
        <v>-0.19811000016215985</v>
      </c>
      <c r="I8" s="12">
        <f t="shared" si="0"/>
        <v>-0.19811000016215985</v>
      </c>
      <c r="J8" s="12">
        <f t="shared" si="0"/>
        <v>-0.19811000016215985</v>
      </c>
      <c r="K8" s="12">
        <f t="shared" si="0"/>
        <v>-0.19811000016215985</v>
      </c>
      <c r="L8" s="12">
        <f t="shared" si="0"/>
        <v>-0.19811000016215985</v>
      </c>
      <c r="M8" s="12">
        <f t="shared" si="0"/>
        <v>-0.19811000016215985</v>
      </c>
      <c r="N8" s="12">
        <f t="shared" si="0"/>
        <v>-0.19811000016215985</v>
      </c>
      <c r="O8" s="12">
        <f t="shared" si="0"/>
        <v>-0.19811000016215985</v>
      </c>
      <c r="Q8" s="12">
        <f>D8</f>
        <v>7692.8218899998374</v>
      </c>
    </row>
    <row r="10" spans="1:17" s="13" customFormat="1" ht="15.75" x14ac:dyDescent="0.25">
      <c r="A10" s="13" t="s">
        <v>1</v>
      </c>
    </row>
    <row r="11" spans="1:17" s="15" customFormat="1" ht="15.75" x14ac:dyDescent="0.25">
      <c r="A11" s="14" t="s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Q11" s="16">
        <f t="shared" ref="Q11:Q13" si="1">SUM(E11:P11)</f>
        <v>0</v>
      </c>
    </row>
    <row r="12" spans="1:17" s="15" customFormat="1" ht="15.75" x14ac:dyDescent="0.25">
      <c r="A12" s="14" t="s">
        <v>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Q12" s="16">
        <f t="shared" si="1"/>
        <v>0</v>
      </c>
    </row>
    <row r="13" spans="1:17" s="15" customFormat="1" ht="15.75" x14ac:dyDescent="0.25">
      <c r="A13" s="14" t="s">
        <v>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Q13" s="16">
        <f t="shared" si="1"/>
        <v>0</v>
      </c>
    </row>
    <row r="14" spans="1:17" s="15" customFormat="1" ht="15.75" x14ac:dyDescent="0.25">
      <c r="A14" s="14" t="s">
        <v>5</v>
      </c>
      <c r="C14" s="16">
        <v>47004.01</v>
      </c>
      <c r="D14" s="16">
        <v>0</v>
      </c>
      <c r="E14" s="16">
        <v>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Q14" s="16">
        <f>SUM(D14:P14)</f>
        <v>0</v>
      </c>
    </row>
    <row r="15" spans="1:17" s="15" customFormat="1" ht="15.75" x14ac:dyDescent="0.25">
      <c r="A15" s="14" t="s">
        <v>6</v>
      </c>
      <c r="C15" s="16">
        <v>57.99</v>
      </c>
      <c r="D15" s="16">
        <v>9.98</v>
      </c>
      <c r="E15" s="16">
        <v>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Q15" s="16">
        <f t="shared" ref="Q15:Q16" si="2">SUM(D15:P15)</f>
        <v>9.98</v>
      </c>
    </row>
    <row r="16" spans="1:17" s="15" customFormat="1" ht="15.75" x14ac:dyDescent="0.25">
      <c r="A16" s="14" t="s">
        <v>7</v>
      </c>
      <c r="C16" s="16">
        <v>0.1</v>
      </c>
      <c r="D16" s="16">
        <v>0</v>
      </c>
      <c r="E16" s="16">
        <v>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Q16" s="16">
        <f t="shared" si="2"/>
        <v>0</v>
      </c>
    </row>
    <row r="17" spans="1:17" s="11" customFormat="1" ht="15.75" x14ac:dyDescent="0.25">
      <c r="A17" s="36" t="s">
        <v>8</v>
      </c>
      <c r="C17" s="18">
        <f t="shared" ref="C17" si="3">SUM(C11:C16)</f>
        <v>47062.1</v>
      </c>
      <c r="D17" s="18">
        <f t="shared" ref="D17:O17" si="4">SUM(D11:D16)</f>
        <v>9.98</v>
      </c>
      <c r="E17" s="18">
        <f t="shared" si="4"/>
        <v>0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 t="shared" si="4"/>
        <v>0</v>
      </c>
      <c r="J17" s="18">
        <f t="shared" si="4"/>
        <v>0</v>
      </c>
      <c r="K17" s="18">
        <f t="shared" si="4"/>
        <v>0</v>
      </c>
      <c r="L17" s="18">
        <f t="shared" si="4"/>
        <v>0</v>
      </c>
      <c r="M17" s="18">
        <f t="shared" si="4"/>
        <v>0</v>
      </c>
      <c r="N17" s="18">
        <f t="shared" si="4"/>
        <v>0</v>
      </c>
      <c r="O17" s="18">
        <f t="shared" si="4"/>
        <v>0</v>
      </c>
      <c r="Q17" s="18">
        <f t="shared" ref="Q17" si="5">SUM(Q11:Q16)</f>
        <v>9.98</v>
      </c>
    </row>
    <row r="18" spans="1:17" x14ac:dyDescent="0.25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Q18" s="19"/>
    </row>
    <row r="19" spans="1:17" s="13" customFormat="1" ht="15.75" x14ac:dyDescent="0.25">
      <c r="A19" s="13" t="s">
        <v>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Q19" s="20"/>
    </row>
    <row r="20" spans="1:17" s="15" customFormat="1" ht="15.75" x14ac:dyDescent="0.25">
      <c r="A20" s="14" t="s">
        <v>10</v>
      </c>
      <c r="C20" s="21">
        <v>-29385.919999999998</v>
      </c>
      <c r="D20" s="16">
        <v>-9463.81</v>
      </c>
      <c r="E20" s="21">
        <v>0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Q20" s="16">
        <f t="shared" ref="Q20:Q22" si="6">SUM(D20:P20)</f>
        <v>-9463.81</v>
      </c>
    </row>
    <row r="21" spans="1:17" s="15" customFormat="1" ht="15.75" x14ac:dyDescent="0.25">
      <c r="A21" s="14" t="s">
        <v>11</v>
      </c>
      <c r="C21" s="16">
        <v>0</v>
      </c>
      <c r="D21" s="16">
        <v>0</v>
      </c>
      <c r="E21" s="21">
        <v>0</v>
      </c>
      <c r="F21" s="21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Q21" s="16">
        <f t="shared" si="6"/>
        <v>0</v>
      </c>
    </row>
    <row r="22" spans="1:17" s="15" customFormat="1" ht="15.75" x14ac:dyDescent="0.25">
      <c r="A22" s="14" t="s">
        <v>12</v>
      </c>
      <c r="C22" s="21">
        <v>-1770.79</v>
      </c>
      <c r="D22" s="21">
        <v>1701.55</v>
      </c>
      <c r="E22" s="21">
        <v>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Q22" s="16">
        <f t="shared" si="6"/>
        <v>1701.55</v>
      </c>
    </row>
    <row r="23" spans="1:17" s="15" customFormat="1" ht="15.75" x14ac:dyDescent="0.25">
      <c r="A23" s="22" t="s">
        <v>13</v>
      </c>
      <c r="C23" s="37">
        <f t="shared" ref="C23" si="7">SUM(C20:C22)</f>
        <v>-31156.71</v>
      </c>
      <c r="D23" s="37">
        <f t="shared" ref="D23:O23" si="8">SUM(D20:D22)</f>
        <v>-7762.2599999999993</v>
      </c>
      <c r="E23" s="37">
        <f t="shared" si="8"/>
        <v>0</v>
      </c>
      <c r="F23" s="37">
        <f t="shared" si="8"/>
        <v>0</v>
      </c>
      <c r="G23" s="37">
        <f t="shared" si="8"/>
        <v>0</v>
      </c>
      <c r="H23" s="37">
        <f t="shared" si="8"/>
        <v>0</v>
      </c>
      <c r="I23" s="37">
        <f t="shared" si="8"/>
        <v>0</v>
      </c>
      <c r="J23" s="37">
        <f t="shared" si="8"/>
        <v>0</v>
      </c>
      <c r="K23" s="37">
        <f t="shared" si="8"/>
        <v>0</v>
      </c>
      <c r="L23" s="37">
        <f t="shared" si="8"/>
        <v>0</v>
      </c>
      <c r="M23" s="37">
        <f t="shared" si="8"/>
        <v>0</v>
      </c>
      <c r="N23" s="37">
        <f t="shared" si="8"/>
        <v>0</v>
      </c>
      <c r="O23" s="37">
        <f t="shared" si="8"/>
        <v>0</v>
      </c>
      <c r="Q23" s="37">
        <f t="shared" ref="Q23" si="9">SUM(Q20:Q22)</f>
        <v>-7762.2599999999993</v>
      </c>
    </row>
    <row r="24" spans="1:17" s="15" customFormat="1" ht="15.75" x14ac:dyDescent="0.25">
      <c r="A24" s="14" t="s">
        <v>14</v>
      </c>
      <c r="C24" s="21">
        <v>-6299.79</v>
      </c>
      <c r="D24" s="16">
        <v>-33.75</v>
      </c>
      <c r="E24" s="21">
        <v>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Q24" s="16">
        <f t="shared" ref="Q24:Q26" si="10">SUM(D24:P24)</f>
        <v>-33.75</v>
      </c>
    </row>
    <row r="25" spans="1:17" s="15" customFormat="1" ht="15.75" x14ac:dyDescent="0.25">
      <c r="A25" s="14" t="s">
        <v>15</v>
      </c>
      <c r="C25" s="21">
        <v>-8755.4</v>
      </c>
      <c r="D25" s="16">
        <v>0</v>
      </c>
      <c r="E25" s="21">
        <v>0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Q25" s="16">
        <f t="shared" si="10"/>
        <v>0</v>
      </c>
    </row>
    <row r="26" spans="1:17" s="15" customFormat="1" ht="15.75" x14ac:dyDescent="0.25">
      <c r="A26" s="14" t="s">
        <v>7</v>
      </c>
      <c r="C26" s="21">
        <v>-2026.3</v>
      </c>
      <c r="D26" s="16">
        <v>0</v>
      </c>
      <c r="E26" s="21">
        <v>0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Q26" s="16">
        <f t="shared" si="10"/>
        <v>0</v>
      </c>
    </row>
    <row r="27" spans="1:17" s="11" customFormat="1" ht="15.75" x14ac:dyDescent="0.25">
      <c r="A27" s="17" t="s">
        <v>8</v>
      </c>
      <c r="C27" s="23">
        <f t="shared" ref="C27" si="11">SUM(C23:C26)</f>
        <v>-48238.200000000004</v>
      </c>
      <c r="D27" s="23">
        <f t="shared" ref="D27:O27" si="12">SUM(D23:D26)</f>
        <v>-7796.0099999999993</v>
      </c>
      <c r="E27" s="23">
        <f t="shared" si="12"/>
        <v>0</v>
      </c>
      <c r="F27" s="23">
        <f t="shared" si="12"/>
        <v>0</v>
      </c>
      <c r="G27" s="23">
        <f t="shared" si="12"/>
        <v>0</v>
      </c>
      <c r="H27" s="23">
        <f t="shared" si="12"/>
        <v>0</v>
      </c>
      <c r="I27" s="23">
        <f t="shared" si="12"/>
        <v>0</v>
      </c>
      <c r="J27" s="23">
        <f t="shared" si="12"/>
        <v>0</v>
      </c>
      <c r="K27" s="23">
        <f t="shared" si="12"/>
        <v>0</v>
      </c>
      <c r="L27" s="23">
        <f t="shared" si="12"/>
        <v>0</v>
      </c>
      <c r="M27" s="23">
        <f t="shared" si="12"/>
        <v>0</v>
      </c>
      <c r="N27" s="23">
        <f t="shared" si="12"/>
        <v>0</v>
      </c>
      <c r="O27" s="23">
        <f t="shared" si="12"/>
        <v>0</v>
      </c>
      <c r="Q27" s="23">
        <f t="shared" ref="Q27" si="13">SUM(Q23:Q26)</f>
        <v>-7796.0099999999993</v>
      </c>
    </row>
    <row r="28" spans="1:17" x14ac:dyDescent="0.25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Q28" s="19"/>
    </row>
    <row r="29" spans="1:17" s="24" customFormat="1" ht="15.75" x14ac:dyDescent="0.25">
      <c r="A29" s="13" t="s">
        <v>16</v>
      </c>
      <c r="B29" s="1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Q29" s="20"/>
    </row>
    <row r="30" spans="1:17" s="25" customFormat="1" ht="15.75" x14ac:dyDescent="0.25">
      <c r="A30" s="14" t="s">
        <v>17</v>
      </c>
      <c r="B30" s="15"/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Q30" s="16">
        <f>SUM(E30:P30)</f>
        <v>0</v>
      </c>
    </row>
    <row r="31" spans="1:17" s="25" customFormat="1" ht="15.75" x14ac:dyDescent="0.25">
      <c r="A31" s="14" t="s">
        <v>18</v>
      </c>
      <c r="B31" s="15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Q31" s="16">
        <f>SUM(E31:P31)</f>
        <v>0</v>
      </c>
    </row>
    <row r="32" spans="1:17" s="25" customFormat="1" ht="15.75" x14ac:dyDescent="0.25">
      <c r="A32" s="14" t="s">
        <v>19</v>
      </c>
      <c r="B32" s="15"/>
      <c r="C32" s="21">
        <f>-706.49+0.4</f>
        <v>-706.09</v>
      </c>
      <c r="D32" s="21">
        <v>59.26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Q32" s="16">
        <f>SUM(D32:P32)</f>
        <v>59.26</v>
      </c>
    </row>
    <row r="33" spans="1:17" s="26" customFormat="1" ht="15.75" x14ac:dyDescent="0.25">
      <c r="A33" s="17" t="s">
        <v>8</v>
      </c>
      <c r="B33" s="11"/>
      <c r="C33" s="23">
        <f t="shared" ref="C33" si="14">SUM(C30:C32)</f>
        <v>-706.09</v>
      </c>
      <c r="D33" s="23">
        <f t="shared" ref="D33:O33" si="15">SUM(D30:D32)</f>
        <v>59.26</v>
      </c>
      <c r="E33" s="23">
        <f t="shared" si="15"/>
        <v>0</v>
      </c>
      <c r="F33" s="23">
        <f t="shared" si="15"/>
        <v>0</v>
      </c>
      <c r="G33" s="23">
        <f t="shared" si="15"/>
        <v>0</v>
      </c>
      <c r="H33" s="23">
        <f t="shared" si="15"/>
        <v>0</v>
      </c>
      <c r="I33" s="23">
        <f t="shared" si="15"/>
        <v>0</v>
      </c>
      <c r="J33" s="23">
        <f t="shared" si="15"/>
        <v>0</v>
      </c>
      <c r="K33" s="23">
        <f t="shared" si="15"/>
        <v>0</v>
      </c>
      <c r="L33" s="23">
        <f t="shared" si="15"/>
        <v>0</v>
      </c>
      <c r="M33" s="23">
        <f t="shared" si="15"/>
        <v>0</v>
      </c>
      <c r="N33" s="23">
        <f t="shared" si="15"/>
        <v>0</v>
      </c>
      <c r="O33" s="23">
        <f t="shared" si="15"/>
        <v>0</v>
      </c>
      <c r="Q33" s="23">
        <f t="shared" ref="Q33" si="16">SUM(Q30:Q32)</f>
        <v>59.26</v>
      </c>
    </row>
    <row r="34" spans="1:17" x14ac:dyDescent="0.25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Q34" s="19"/>
    </row>
    <row r="35" spans="1:17" s="11" customFormat="1" ht="15.75" x14ac:dyDescent="0.25">
      <c r="A35" s="27" t="s">
        <v>20</v>
      </c>
      <c r="C35" s="28">
        <f t="shared" ref="C35:D35" si="17">C17+C27+C33</f>
        <v>-1882.190000000006</v>
      </c>
      <c r="D35" s="28">
        <f t="shared" si="17"/>
        <v>-7726.7699999999995</v>
      </c>
      <c r="E35" s="28">
        <f t="shared" ref="E35:O35" si="18">E17+E27+E33</f>
        <v>0</v>
      </c>
      <c r="F35" s="28">
        <f t="shared" si="18"/>
        <v>0</v>
      </c>
      <c r="G35" s="28">
        <f t="shared" si="18"/>
        <v>0</v>
      </c>
      <c r="H35" s="28">
        <f t="shared" si="18"/>
        <v>0</v>
      </c>
      <c r="I35" s="28">
        <f t="shared" si="18"/>
        <v>0</v>
      </c>
      <c r="J35" s="28">
        <f t="shared" si="18"/>
        <v>0</v>
      </c>
      <c r="K35" s="28">
        <f t="shared" si="18"/>
        <v>0</v>
      </c>
      <c r="L35" s="28">
        <f t="shared" si="18"/>
        <v>0</v>
      </c>
      <c r="M35" s="28">
        <f t="shared" si="18"/>
        <v>0</v>
      </c>
      <c r="N35" s="28">
        <f t="shared" si="18"/>
        <v>0</v>
      </c>
      <c r="O35" s="28">
        <f t="shared" si="18"/>
        <v>0</v>
      </c>
      <c r="Q35" s="28">
        <f t="shared" ref="Q35" si="19">Q17+Q27+Q33</f>
        <v>-7726.7699999999995</v>
      </c>
    </row>
    <row r="36" spans="1:17" s="29" customFormat="1" ht="15.75" x14ac:dyDescent="0.25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Q36" s="30"/>
    </row>
    <row r="37" spans="1:17" s="33" customFormat="1" ht="15.75" x14ac:dyDescent="0.25">
      <c r="A37" s="31" t="s">
        <v>21</v>
      </c>
      <c r="B37" s="29"/>
      <c r="C37" s="32">
        <v>-11.08</v>
      </c>
      <c r="D37" s="32">
        <v>33.75</v>
      </c>
      <c r="E37" s="32">
        <v>0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Q37" s="16">
        <f>SUM(D37:P37)</f>
        <v>33.75</v>
      </c>
    </row>
    <row r="38" spans="1:17" x14ac:dyDescent="0.25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Q38" s="19"/>
    </row>
    <row r="39" spans="1:17" s="11" customFormat="1" ht="16.5" thickBot="1" x14ac:dyDescent="0.3">
      <c r="A39" s="34" t="s">
        <v>22</v>
      </c>
      <c r="C39" s="35">
        <f t="shared" ref="C39" si="20">C8+C35+C37</f>
        <v>7692.8218899998374</v>
      </c>
      <c r="D39" s="35">
        <f t="shared" ref="D39:O39" si="21">D8+D35+D37</f>
        <v>-0.19811000016215985</v>
      </c>
      <c r="E39" s="35">
        <f t="shared" si="21"/>
        <v>-0.19811000016215985</v>
      </c>
      <c r="F39" s="35">
        <f t="shared" si="21"/>
        <v>-0.19811000016215985</v>
      </c>
      <c r="G39" s="35">
        <f t="shared" si="21"/>
        <v>-0.19811000016215985</v>
      </c>
      <c r="H39" s="35">
        <f t="shared" si="21"/>
        <v>-0.19811000016215985</v>
      </c>
      <c r="I39" s="35">
        <f t="shared" si="21"/>
        <v>-0.19811000016215985</v>
      </c>
      <c r="J39" s="35">
        <f t="shared" si="21"/>
        <v>-0.19811000016215985</v>
      </c>
      <c r="K39" s="35">
        <f t="shared" si="21"/>
        <v>-0.19811000016215985</v>
      </c>
      <c r="L39" s="35">
        <f t="shared" si="21"/>
        <v>-0.19811000016215985</v>
      </c>
      <c r="M39" s="35">
        <f t="shared" si="21"/>
        <v>-0.19811000016215985</v>
      </c>
      <c r="N39" s="35">
        <f t="shared" si="21"/>
        <v>-0.19811000016215985</v>
      </c>
      <c r="O39" s="35">
        <f t="shared" si="21"/>
        <v>-0.19811000016215985</v>
      </c>
      <c r="Q39" s="35">
        <f t="shared" ref="Q39" si="22">Q8+Q35+Q37</f>
        <v>-0.19811000016215985</v>
      </c>
    </row>
    <row r="40" spans="1:17" x14ac:dyDescent="0.25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7" x14ac:dyDescent="0.25">
      <c r="A41" s="1" t="s">
        <v>41</v>
      </c>
    </row>
  </sheetData>
  <mergeCells count="3">
    <mergeCell ref="A1:Q1"/>
    <mergeCell ref="A2:Q2"/>
    <mergeCell ref="A3:Q3"/>
  </mergeCells>
  <printOptions horizontalCentered="1"/>
  <pageMargins left="0.70866141732283472" right="0.70866141732283472" top="1.1811023622047245" bottom="0.59055118110236227" header="0.31496062992125984" footer="0.31496062992125984"/>
  <pageSetup paperSize="9" scale="70" orientation="landscape" r:id="rId1"/>
  <headerFooter>
    <oddHeader>&amp;L&amp;G</oddHeader>
    <oddFooter>&amp;C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BA7C8C-5FB7-41D6-9757-E94BFBBDB3EF}"/>
</file>

<file path=customXml/itemProps2.xml><?xml version="1.0" encoding="utf-8"?>
<ds:datastoreItem xmlns:ds="http://schemas.openxmlformats.org/officeDocument/2006/customXml" ds:itemID="{7C692F0B-C9A4-4274-8874-C7860D454452}"/>
</file>

<file path=customXml/itemProps3.xml><?xml version="1.0" encoding="utf-8"?>
<ds:datastoreItem xmlns:ds="http://schemas.openxmlformats.org/officeDocument/2006/customXml" ds:itemID="{BF950889-BDCD-4A93-93C6-4C7ED0C57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BALANÇO</vt:lpstr>
      <vt:lpstr>DRE </vt:lpstr>
      <vt:lpstr>DFC</vt:lpstr>
      <vt:lpstr>CONCILIAÇÃO</vt:lpstr>
      <vt:lpstr>ICESP-CGs OP 88700_701</vt:lpstr>
      <vt:lpstr>BALANÇO!Area_de_impressao</vt:lpstr>
      <vt:lpstr>CONCILIAÇÃO!Area_de_impressao</vt:lpstr>
      <vt:lpstr>DFC!Area_de_impressao</vt:lpstr>
      <vt:lpstr>'DRE '!Area_de_impressao</vt:lpstr>
      <vt:lpstr>'ICESP-CGs OP 88700_701'!Area_de_impressao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Crespi</dc:creator>
  <cp:lastModifiedBy>Rodrigo de Oliveira Chiaradia</cp:lastModifiedBy>
  <cp:lastPrinted>2026-10-02T12:38:24Z</cp:lastPrinted>
  <dcterms:created xsi:type="dcterms:W3CDTF">2018-09-18T19:31:35Z</dcterms:created>
  <dcterms:modified xsi:type="dcterms:W3CDTF">2026-10-05T13:35:47Z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